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4980" tabRatio="887" activeTab="0"/>
  </bookViews>
  <sheets>
    <sheet name="Ingresos" sheetId="1" r:id="rId1"/>
    <sheet name="Gral y X Prog." sheetId="2" r:id="rId2"/>
    <sheet name="Eg. X Partida" sheetId="3" r:id="rId3"/>
    <sheet name="Gral. de Egresos" sheetId="4" r:id="rId4"/>
    <sheet name="ORIGEN Y APLICACION" sheetId="5" r:id="rId5"/>
    <sheet name="Cuadro Nº 5" sheetId="6" r:id="rId6"/>
    <sheet name="Just. Ingresos" sheetId="7" r:id="rId7"/>
    <sheet name="JUSTIFICACION EGRESOS" sheetId="8" r:id="rId8"/>
    <sheet name="Prog-I Detalle" sheetId="9" r:id="rId9"/>
    <sheet name="Prog-II Detalle" sheetId="10" r:id="rId10"/>
    <sheet name="Prog-III Detalle" sheetId="11" r:id="rId11"/>
    <sheet name="Prog-IV Detalle" sheetId="12" r:id="rId12"/>
  </sheets>
  <externalReferences>
    <externalReference r:id="rId15"/>
  </externalReferences>
  <definedNames>
    <definedName name="_xlnm.Print_Area" localSheetId="2">'Eg. X Partida'!$A$1:$G$31</definedName>
    <definedName name="_xlnm.Print_Area" localSheetId="1">'Gral y X Prog.'!$A$1:$N$102</definedName>
    <definedName name="_xlnm.Print_Area" localSheetId="0">'Ingresos'!$A$1:$D$25</definedName>
    <definedName name="_xlnm.Print_Area" localSheetId="6">'Just. Ingresos'!$A$1:$F$17</definedName>
    <definedName name="_xlnm.Print_Area" localSheetId="8">'Prog-I Detalle'!$A$1:$D$22</definedName>
    <definedName name="_xlnm.Print_Area" localSheetId="9">'Prog-II Detalle'!$A$1:$C$39</definedName>
    <definedName name="_xlnm.Print_Area" localSheetId="10">'Prog-III Detalle'!$A$1:$C$43</definedName>
    <definedName name="_xlnm.Print_Titles" localSheetId="1">'Gral y X Prog.'!$A:$N,'Gral y X Prog.'!$1:$7</definedName>
    <definedName name="_xlnm.Print_Titles" localSheetId="6">'Just. Ingresos'!$A:$F,'Just. Ingresos'!$1:$4</definedName>
    <definedName name="_xlnm.Print_Titles" localSheetId="7">'JUSTIFICACION EGRESOS'!$A:$I,'JUSTIFICACION EGRESOS'!$1:$4</definedName>
    <definedName name="_xlnm.Print_Titles" localSheetId="4">'ORIGEN Y APLICACION'!$A:$H,'ORIGEN Y APLICACION'!$1:$7</definedName>
    <definedName name="_xlnm.Print_Titles" localSheetId="8">'Prog-I Detalle'!$1:$5</definedName>
    <definedName name="_xlnm.Print_Titles" localSheetId="9">'Prog-II Detalle'!$1:$5</definedName>
    <definedName name="_xlnm.Print_Titles" localSheetId="10">'Prog-III Detalle'!$A:$C,'Prog-III Detalle'!$1:$5</definedName>
    <definedName name="_xlnm.Print_Titles" localSheetId="11">'Prog-IV Detalle'!$1:$5</definedName>
  </definedNames>
  <calcPr fullCalcOnLoad="1"/>
</workbook>
</file>

<file path=xl/comments6.xml><?xml version="1.0" encoding="utf-8"?>
<comments xmlns="http://schemas.openxmlformats.org/spreadsheetml/2006/main">
  <authors>
    <author>Flor de Mar?a Alfaro</author>
  </authors>
  <commentList>
    <comment ref="A4" authorId="0">
      <text>
        <r>
          <rPr>
            <sz val="8"/>
            <rFont val="Tahoma"/>
            <family val="0"/>
          </rPr>
          <t xml:space="preserve">NO REMITIR RENGLONES SIN DATOS.
</t>
        </r>
      </text>
    </comment>
  </commentList>
</comments>
</file>

<file path=xl/sharedStrings.xml><?xml version="1.0" encoding="utf-8"?>
<sst xmlns="http://schemas.openxmlformats.org/spreadsheetml/2006/main" count="1244" uniqueCount="607">
  <si>
    <t>Mat y Productos Minerales y Asfálticos</t>
  </si>
  <si>
    <t>Equipo y Mob Edu, Deport y Recreativo.</t>
  </si>
  <si>
    <t>Otras Construc, adiciones y mejoras</t>
  </si>
  <si>
    <t>Transf corrientes al Gobierno Central</t>
  </si>
  <si>
    <t>Transf corrientes organos desconcent</t>
  </si>
  <si>
    <t>Transf corr Inst. Desc. No Empresariales</t>
  </si>
  <si>
    <t>Transf corrientes Gobiernos Locales</t>
  </si>
  <si>
    <t>Transf corrientes a asociaciones</t>
  </si>
  <si>
    <t>Trans. Corr otras Entidades sin fines lucro</t>
  </si>
  <si>
    <t>Transf Capital a Organos Desconc</t>
  </si>
  <si>
    <t>Trasnf Capital Instit decent no empres</t>
  </si>
  <si>
    <t>Fondos Fideicomiso para Gtos de Capital</t>
  </si>
  <si>
    <t>Transf de Capital a Asociaciones</t>
  </si>
  <si>
    <t>Amort Prést. Instit Des. No Empresariales</t>
  </si>
  <si>
    <t>Sumas Destino especifico sin asignación presupuestaria</t>
  </si>
  <si>
    <t>Vías de Comunicación</t>
  </si>
  <si>
    <t>**,**,03,04,03</t>
  </si>
  <si>
    <t>Comisiones y Otros Gastos S/Prés. Inte</t>
  </si>
  <si>
    <t>Publicidad y propaganda</t>
  </si>
  <si>
    <t>Productos farmaceuticos y medicinales</t>
  </si>
  <si>
    <t>Actividades protocolarias y sociales</t>
  </si>
  <si>
    <t>Cuentas especiales</t>
  </si>
  <si>
    <t>2,4,0,0,00,00,0,0,000</t>
  </si>
  <si>
    <t>2,4,1,0,00,00,0,0,000</t>
  </si>
  <si>
    <t>TRANSFEREN  CAPITAL DEL SECTOR PUBLICO</t>
  </si>
  <si>
    <t>2,4,1,1,00,00,0,0,000</t>
  </si>
  <si>
    <t>Transferencias de capital del Gobierno Central</t>
  </si>
  <si>
    <t>Alquiler de edificios, locales y terrenos</t>
  </si>
  <si>
    <t>Monto</t>
  </si>
  <si>
    <t>DETALLE GENERAL DE INGRESOS</t>
  </si>
  <si>
    <t>DETALLE</t>
  </si>
  <si>
    <t>Total</t>
  </si>
  <si>
    <t>MUNICIPALIDAD DE SANTA ANA</t>
  </si>
  <si>
    <t>CÓDIGO</t>
  </si>
  <si>
    <t>NOMBRE DE LA CUENTA</t>
  </si>
  <si>
    <t>MONTO</t>
  </si>
  <si>
    <t>PROGRAMA II</t>
  </si>
  <si>
    <t>PROGRAMA I</t>
  </si>
  <si>
    <t>BIENES DURADEROS</t>
  </si>
  <si>
    <t>PROGRAMA III</t>
  </si>
  <si>
    <t>Bienes Duraderos</t>
  </si>
  <si>
    <t>Información</t>
  </si>
  <si>
    <t>Servicios de Ingeniería</t>
  </si>
  <si>
    <t>Servicios Generales</t>
  </si>
  <si>
    <t>Útiles y Mat. Of y Comp.</t>
  </si>
  <si>
    <t>Prod. Papel e Impresos</t>
  </si>
  <si>
    <t>Equipo de Transporte</t>
  </si>
  <si>
    <t>Eq. Y Prog. De Cómputo</t>
  </si>
  <si>
    <t>Servicios</t>
  </si>
  <si>
    <t>Materiales y Suministros</t>
  </si>
  <si>
    <t>Productos Agroforestales</t>
  </si>
  <si>
    <t>Alimentos y Bebidas</t>
  </si>
  <si>
    <t>DETALLE GENERAL DE EGRESOS</t>
  </si>
  <si>
    <t>CUENTA</t>
  </si>
  <si>
    <t>PRESUPUESTO</t>
  </si>
  <si>
    <t>%</t>
  </si>
  <si>
    <t>TOTAL</t>
  </si>
  <si>
    <t>REMUNERACIONES</t>
  </si>
  <si>
    <t>SERVICIOS</t>
  </si>
  <si>
    <t>Alcantarillado Sanitario Lindora</t>
  </si>
  <si>
    <t>MATERIALES Y SUMINISTROS</t>
  </si>
  <si>
    <t>INTERESES Y COMISIONES</t>
  </si>
  <si>
    <t>TRANSFERENCIAS CORRIENTES</t>
  </si>
  <si>
    <t>TRANSFERENCIAS DE CAPITAL</t>
  </si>
  <si>
    <t>AMORTIZACIÓN</t>
  </si>
  <si>
    <t>SECCIÓN DE EGRESOS POR PARTIDA</t>
  </si>
  <si>
    <t>GENERAL Y POR PROGRAMA</t>
  </si>
  <si>
    <t>**,**,02,02,99</t>
  </si>
  <si>
    <t>Otros Servicios Básicos</t>
  </si>
  <si>
    <t xml:space="preserve">JUSTIFICACIÓN DE INGRESOS </t>
  </si>
  <si>
    <t>Materiales y suministros</t>
  </si>
  <si>
    <t>01,04,06,01,01</t>
  </si>
  <si>
    <t>01,04,06,01,02</t>
  </si>
  <si>
    <t>01,04,06,01,03</t>
  </si>
  <si>
    <t>Transf. Corrientes Inst. Descent. no Empre.</t>
  </si>
  <si>
    <t>Superávit 1% Órgano Normalización Técnica</t>
  </si>
  <si>
    <t>Superávit 10% Aporte CONAGEBIO</t>
  </si>
  <si>
    <t>Superávit 3% Junta Administrativa del Registro Nacional</t>
  </si>
  <si>
    <t>Superávit 70% Aporte Fondo Parques Nacionales.</t>
  </si>
  <si>
    <t>Superávit 10% Juntas de Educación.</t>
  </si>
  <si>
    <t>Superávit para Consejo Nacional de Rehábilitación</t>
  </si>
  <si>
    <t>Sumas con Destino Específico sin Asignación Presupuestaria</t>
  </si>
  <si>
    <t>PROGRAMA I: ADMINISTRACION</t>
  </si>
  <si>
    <t>Fondo del Impuesto sobre bienes inmuebles, 76% Ley Nº 7729</t>
  </si>
  <si>
    <t>Fondo para obras financiadas con el Impuesto al cemento</t>
  </si>
  <si>
    <t>I</t>
  </si>
  <si>
    <t>04</t>
  </si>
  <si>
    <t>Saldo de Partidas Específicas</t>
  </si>
  <si>
    <t>22</t>
  </si>
  <si>
    <t>Fondo Prestamos con IFAM Nº1-cc-1283-1206-1 C.C</t>
  </si>
  <si>
    <t xml:space="preserve">TOTAL </t>
  </si>
  <si>
    <t>Mejoramiento infraestructura vial Calle la Trinidad San Marcos</t>
  </si>
  <si>
    <t>Construccion de malla, acera cordon y caño Plaza el Invu  (Arcas Municipales, Cta 122)</t>
  </si>
  <si>
    <t xml:space="preserve">Equipamiento del Centro Educativo Isabel la Católica </t>
  </si>
  <si>
    <t>Equipamiento de la EMAI (Arcas Municipales, Cta 5491)</t>
  </si>
  <si>
    <t>01,04,06,01,04</t>
  </si>
  <si>
    <t>Superávit Comité Cantonal de Deportes 3%</t>
  </si>
  <si>
    <t>**,**,01,08,08</t>
  </si>
  <si>
    <t>Mant. y reparación de otros equipos</t>
  </si>
  <si>
    <t>Fondo de Licores Ifam</t>
  </si>
  <si>
    <t>Comité Cantonal de Deportes</t>
  </si>
  <si>
    <t>Fondo Patentes Municipales</t>
  </si>
  <si>
    <t>Fondo Intereses por mora</t>
  </si>
  <si>
    <t>Firma del funcionario responsable</t>
  </si>
  <si>
    <t>Transporte al exterior</t>
  </si>
  <si>
    <t>02,09,01,01,04,06</t>
  </si>
  <si>
    <t>**,**,01,05,03</t>
  </si>
  <si>
    <t>Transporte en el exterior</t>
  </si>
  <si>
    <t>**,**,02,01,01</t>
  </si>
  <si>
    <t>Combustibles y lubricantes</t>
  </si>
  <si>
    <t>**,**,01,03,04</t>
  </si>
  <si>
    <t>Transporte de bienes</t>
  </si>
  <si>
    <t>**,**,01,05,01</t>
  </si>
  <si>
    <t>01,04,06,04,02</t>
  </si>
  <si>
    <t>Fundación Hogar de Rehabilitacion de Santa Ana (FUNDHORESA)</t>
  </si>
  <si>
    <t>1,3,0,0,00,00,0,0,000</t>
  </si>
  <si>
    <t>INGRESOS NO TRIBUTARIOS</t>
  </si>
  <si>
    <t>1,3,1,0,00,00,0,0,000</t>
  </si>
  <si>
    <t>VENTA DE BIENES Y SERVICIOS</t>
  </si>
  <si>
    <t>1,3,1,2,05,00,0,0,000</t>
  </si>
  <si>
    <t>SERVICIOS COMUNITARIOS</t>
  </si>
  <si>
    <t>1,3,1,2,05,04,2,0,000</t>
  </si>
  <si>
    <t>Servicios de aseo de vías y sitios públicos</t>
  </si>
  <si>
    <t xml:space="preserve">El monto presupuestado en la cuenta de Combustibles y Lubricantes de Mantenimiento de Caminos, se tomó de los saldos de las siguientes Partidas asignadas a la Municipalidad de Santa Ana, saldos que se estan pasado a combustibles según lo indicado en el inciso c) del Artículo 7 de la Ley N° 7755 Control de las Partidas Específicas con cargo al Presupuesto Nacional: </t>
  </si>
  <si>
    <t>02,09,01,01,06,01</t>
  </si>
  <si>
    <t>Seguros</t>
  </si>
  <si>
    <t>Alcantarillado Sanitario Ciudadela el Triunfo, I Etapa</t>
  </si>
  <si>
    <t>Unidad Técnica de Gestión Vial</t>
  </si>
  <si>
    <t>Fondo Impuesto Ruedo IFAM</t>
  </si>
  <si>
    <t>Superávit para Comité Cantonal de Deportes</t>
  </si>
  <si>
    <t>Gastos de Sanidad</t>
  </si>
  <si>
    <t>Maquinaria y equipo para la producción</t>
  </si>
  <si>
    <t>03</t>
  </si>
  <si>
    <t>03,01,00,07,03,01</t>
  </si>
  <si>
    <t>Escuelas de Música</t>
  </si>
  <si>
    <t>1,3,9,0,00,00,0,0,000</t>
  </si>
  <si>
    <t>OTROS INGRESOS NO TRIBUTARIOS</t>
  </si>
  <si>
    <t>1,3,9,9,09,00,0,0,000</t>
  </si>
  <si>
    <t>Otros ingresos no tributarios</t>
  </si>
  <si>
    <t>Mant. y reparación de equipos de cómputo</t>
  </si>
  <si>
    <t>**,**,05,01,01</t>
  </si>
  <si>
    <t>Fondo compensación zonas verdes,  Artículo 41 Ley de Planificación Urbana No. 4240-68 y sus reformas</t>
  </si>
  <si>
    <t>Fondos de Rótulos Públicos</t>
  </si>
  <si>
    <t>02,09,01,01,08,01</t>
  </si>
  <si>
    <t>PRESUPUESTO EXTRAORDINARIO 01-2012</t>
  </si>
  <si>
    <t>Superávit Libre 2011</t>
  </si>
  <si>
    <t>Superávit Específico Remanente 2011</t>
  </si>
  <si>
    <t>02,09,01,02,03,02</t>
  </si>
  <si>
    <t>Materiales y productos minerales y asfálticos</t>
  </si>
  <si>
    <t>02,09,01,05,01,07</t>
  </si>
  <si>
    <t>Equipo y mobiliario Educacional, deportivo y recreativo</t>
  </si>
  <si>
    <t>Otros servcios de gestión y apoyo</t>
  </si>
  <si>
    <t>Instalación en el sistema eléctrico en la Escuela de San Rafael, Distrito de Santa Ana, Ley 7755</t>
  </si>
  <si>
    <t>04,07,00,05,01,04</t>
  </si>
  <si>
    <t>Fortalecimiento de la Biblioteca de Escuela Jorge Volio Jiménez, Distrito de Salitral, Ley 7755</t>
  </si>
  <si>
    <t>Fortalecimiento de la Biblioteca de Escuela Mixta del Distrito de Brasil, Ley 7755</t>
  </si>
  <si>
    <t>04,06,00,05,02,99</t>
  </si>
  <si>
    <t>Fortalecimiento de Bibliotecas en los Centros de Educación Pública del Distrito Uruca, Ley 7755</t>
  </si>
  <si>
    <t>Diseño y construcción de parque al costado oeste del Templo Católico, Distrito de Pozos, Ley 7755</t>
  </si>
  <si>
    <t>Mejoramiento de los recursos informativos, infraestructura de la Biblioteca de la Escuela Ezequiel  Morales Aguilar, Distrito Piedades</t>
  </si>
  <si>
    <t>02,22,01,08,02</t>
  </si>
  <si>
    <t>Mantenimiento de Vías de Comunicación</t>
  </si>
  <si>
    <t>Ampliación Edificio Municipal y construcción de rampa de accesibilidad</t>
  </si>
  <si>
    <t>Recupera superávit Específico 2011, Asignada en el Decreto 34304-H, publicado en el Alcance 11 de la Gaceta N° 34 del 18 de febrero del  2008</t>
  </si>
  <si>
    <t>Construcción de aceras y cordón y caño en el cantón de Santa Ana</t>
  </si>
  <si>
    <t>Recupera superávit Específico 2011, Asignada en el Decreto 34554-H, publicadoel Alcance 16 de la Gaceta N°71 del 11 de abril del  2008,</t>
  </si>
  <si>
    <t>Recupera superávit Específico 2011, Asignada en la Ley 8691, publicado en el Alcance 56 de la Gaceta N° 253 del 31 de diciembre del  2008</t>
  </si>
  <si>
    <t>Construcciones y Mejoras en instalaciones deportivas del Cantón</t>
  </si>
  <si>
    <t>Mejoras y Construcciones de infraestructura deportivas del cantón</t>
  </si>
  <si>
    <t>Sumas con destino específio sin asignación presupuestaria</t>
  </si>
  <si>
    <t>02,03,02,01,01</t>
  </si>
  <si>
    <t>Combustibles y Lubricantes</t>
  </si>
  <si>
    <t>Mejoras instalaciones Colegio de Santa Ana</t>
  </si>
  <si>
    <t>Construcción de vestidores y servicios sanitarios en el Polideportivo el Progreso en el distrito de Pozos</t>
  </si>
  <si>
    <t>Recupera superávit Específico 2011, Asignada en el Decreto 33898-H, publicado en la Gaceta N° 170 del 05 de setiembre del 2007</t>
  </si>
  <si>
    <t xml:space="preserve">Construcción de tapia en el inmueble del Centro Educativo Ezequiel Morales (Ley 7755) </t>
  </si>
  <si>
    <t>Construccion de un aula de capacitación y catequesis contiguo a la iglesia católica,Distrito de Brasil (Ley 7755)</t>
  </si>
  <si>
    <t>Remodelacion  de la entrada principal de la Escuela de San Rafael, Distrito Santa Ana (Ley 7755)</t>
  </si>
  <si>
    <t>Remodelacion de Infraestructura Escuela Jorge Volio Jiménez, Distrito de Salitral (Ley 7755)</t>
  </si>
  <si>
    <t>Mejoras infraestructura de la Escuela Isabel la Católica de Uruca (Ley 7755)</t>
  </si>
  <si>
    <t>03,06,00,05,02,99</t>
  </si>
  <si>
    <t>Cancha Multiuso Ciudadela Barrio Corazón de Jesus</t>
  </si>
  <si>
    <t>Reparación, Bacheo y recarpeteo Calle San Rafael</t>
  </si>
  <si>
    <t>Calle La Amistad</t>
  </si>
  <si>
    <t>Asociación de Desarrollo de Piedades</t>
  </si>
  <si>
    <t xml:space="preserve">Educativos, culturales y Deportivos </t>
  </si>
  <si>
    <t>02,09,01,06,06,02</t>
  </si>
  <si>
    <t>Reintegros y devoluciones</t>
  </si>
  <si>
    <t>02,09,01,01,03,04</t>
  </si>
  <si>
    <t>Transporte de Bienes</t>
  </si>
  <si>
    <t>02,09,01,01,05,01</t>
  </si>
  <si>
    <t>Transporte dentro del país</t>
  </si>
  <si>
    <t>02,09,01,01,07,02</t>
  </si>
  <si>
    <t>02,09,01,01,05,03</t>
  </si>
  <si>
    <t>Diseño y construccion I Etapa Salón Comunal de Piedades (F.Solidarios)</t>
  </si>
  <si>
    <t>Construcción de aceras del Cantón (F. Solidarios)</t>
  </si>
  <si>
    <t>**,**,09,02,01</t>
  </si>
  <si>
    <t>Se presupuesta la suma de ¢58,200,825,85 desglosado en las siguientes cuentas Equipo de Transporte del Servicio de Recolescción de Basura y Aseo de Vías, Equipo y Maquinaria de Producción para el Servicio de Mantenimiento de Caminos, Equipo y Mabilirario Educacional, Deportivo y Recreativo para el Servicio Eduactivos Cultares y deportivos y en la cuenta Equipo y Mobiliario de Oficina para el Servicios Sociales y Complementarios.</t>
  </si>
  <si>
    <t>Se incluye la suma de ¢10,336,007,94 en la cuenta de Sumas libres sin asignación presupuestaria según acuerdo del Concejo durante la aprobación del Presupuesto Extraordinario 02-2012 al improbar las tres plazas en el servicio de Aseo de Vías, además, se presupuesta la suma de ¢1,371,762,66  en la cuenta Sumas Específicas sin Asignación Presupuestaria correspondiente a los recursos del Comité Cantonal de la Persona Jóven ya que se esta elaborando el proyecto y todavía no se tienen definidas las cuentas a requerir, se hara el traslados de los fondos vía modificación presupuestaria en el momento en que se requieran los recursos.</t>
  </si>
  <si>
    <t>Se incluye la suma de ¢33,168,605,82 en  la cuenta de Sumas con destino específico sin asignación presupuestaria, se presupuesta en superavit específico para asignarlo vía modificación en el momento en que se requieran los recursos.</t>
  </si>
  <si>
    <t xml:space="preserve">Const. de malla, acera cordon y caño Plaza el Invu  </t>
  </si>
  <si>
    <t>CUADRO No. 5</t>
  </si>
  <si>
    <t>TRANSFERENCIAS CORRIENTES Y DE CAPITAL A FAVOR DE ENTIDADES PRIVADAS SIN FINES DE LUCRO</t>
  </si>
  <si>
    <t>Código de gasto</t>
  </si>
  <si>
    <t>NOMBRE DEL BENEFICIARIO CLASIFICADO SEGÚN PARTIDA Y GRUPO DE EGRESOS</t>
  </si>
  <si>
    <t>Cédula Jurídica (entidad privada)</t>
  </si>
  <si>
    <t>FUNDAMENTO LEGAL</t>
  </si>
  <si>
    <t>FINALIDAD DE LA TRANSFERENCIA</t>
  </si>
  <si>
    <t>6.04</t>
  </si>
  <si>
    <t>TRANSFERENCIAS CORRIENTES A ENTIDADES PRIVADAS SIN FINES DE LUCRO</t>
  </si>
  <si>
    <t>06,04,01</t>
  </si>
  <si>
    <t>Ley 7794-artículo 62</t>
  </si>
  <si>
    <t>06,04,02</t>
  </si>
  <si>
    <t>7.03</t>
  </si>
  <si>
    <t>TRANSFERENCIAS DE CAPITAL A ENTIDADES PRIVADAS SIN FINES DE LUCRO</t>
  </si>
  <si>
    <t>Asocación de Desarrollo Integral de Piedades de Santa Ana</t>
  </si>
  <si>
    <t>3-002-084907</t>
  </si>
  <si>
    <t>Para la contrucción del Techo del Salón Comunal de Piedades de Santa Ana</t>
  </si>
  <si>
    <t>Fundación hogar de Rehabilitación de Santa Ana</t>
  </si>
  <si>
    <t>3-006-274008</t>
  </si>
  <si>
    <t>Para el Proyecto "Apoyo a Hogar de Rehabilitación Santa Ana, alimentación sana y nutritiva"</t>
  </si>
  <si>
    <t>Fecha: 24 de mayo, 2012</t>
  </si>
  <si>
    <t>Elaborado por: Rebeca Vásquez Herrera</t>
  </si>
  <si>
    <t>Const. de aceras y cordón y caño en el cantón de Santa Ana</t>
  </si>
  <si>
    <t>Const.y Mejoras en instalaciones deportivas del Cantón</t>
  </si>
  <si>
    <t>Mejoras y Const. de infraestructura deportivas del cantón</t>
  </si>
  <si>
    <t xml:space="preserve">Obras Comunales del Cantón de Santa Ana </t>
  </si>
  <si>
    <t>Restauracion cancha multiuso contiguo Salón comunal de Salitral</t>
  </si>
  <si>
    <t>Lastre encuneteado Distrito Brasil</t>
  </si>
  <si>
    <t>Calle la Amistad</t>
  </si>
  <si>
    <t xml:space="preserve">Mejoras estructura techo Escuela de Brasil </t>
  </si>
  <si>
    <t>Mejoras Salón Comunal Ciudadela El Triunfo</t>
  </si>
  <si>
    <t xml:space="preserve"> </t>
  </si>
  <si>
    <t xml:space="preserve">Construcción de aceras del Cantón </t>
  </si>
  <si>
    <t>Nombre de la Partida</t>
  </si>
  <si>
    <t>Saldo</t>
  </si>
  <si>
    <t>Fecha de Asignación</t>
  </si>
  <si>
    <t>Recupera Superavit específico 2011, Partida Asignada en la Ley 8691, publicada el Alcance 56 de la Gaceta N° 253, del 31 de diciembre del 2008.</t>
  </si>
  <si>
    <t>Recupera del Superávit Específico 2011. Partida asignada en el Decreto 33898-H, publicado en la Gaceta N°170 del 5 de setiembre del 2007.</t>
  </si>
  <si>
    <t>Recupera superávit Específico 2011, Asignada en el Decreto 33898-H, publicado en la Gaceta N° 170 del 05 de setiembre del 2007.</t>
  </si>
  <si>
    <t>Equipo y mobiliario de Oficina</t>
  </si>
  <si>
    <t>Mejoramiento infraestructura vial en Calle Barrio la Trinidad San Marcos, en el distrito de Piedades</t>
  </si>
  <si>
    <t>Parque Recreativo Barrio Vásquez, San Rafael de Santa Ana</t>
  </si>
  <si>
    <t>Recupera del Superávit Específico 2011. Partida asignada en el Decreto 34098-H publicado en la Gaceta N° 221 del 16 de noviembre del 2007.</t>
  </si>
  <si>
    <t>03,05,00,05,02,02</t>
  </si>
  <si>
    <t>Se presupuesta la suma de ¢31,407,812,58 desglosado en las cuentas de Alquiler de Maquinaria Equipo y Mobiliario de la Unidad Técnica de Gestión Vial, suma que corresponde al saldo a recuperar del Superávit Específico de la Liquidación Presupuestaria 2011 correspondiente a la Transferencia de la Ley 8114 y en la cuenta de Servicios de Ingeniería del Proyectos Alcantarillado Sanitario Ciudadela el Triunfo para el pago de los estudios de impacto ambiental y diseño de la red de alcantarillado sanitario y la planta de tratamiento.</t>
  </si>
  <si>
    <t>Mejoras Calle Biker´s, I Etapa</t>
  </si>
  <si>
    <t>Obras en Instalaciones en Ciudadela el Triunfo</t>
  </si>
  <si>
    <t>02,09,01,09,02,01</t>
  </si>
  <si>
    <t>01,01,09,02,01</t>
  </si>
  <si>
    <t>Se presupuesta la suma de ¢283,811,154,29correspondiente al superávit libre 2011, según la Liquidación Presupuestaria 2011 aprobada por el Concejo Municipal en la Sesión Extraordinaria N°44 del 9 de febrero del año 2012.</t>
  </si>
  <si>
    <t>Se presupuesta la suma de ¢33,570,525,05 en servicios para el pago del Informe del Indice de Fragilidad Ambiental al Programa de Investigaciónen Desarrollo Urbano Sotenible para la Actualización del Plan Regulador y para el pago del Alquiler con opción de compra de los Servidores de Alto Rendimiento y para las comisiones  y gastos por servicios financieros y comerciales</t>
  </si>
  <si>
    <t>Se incluye la suma de ¢42,871,020,26, para transferencias del sector público indicadas en la Liquidación Presupuestaria 2011, aprobada por el Concejo Municipal en la Sesión Extraordinaria N°44 del 9 de febrero del año 2012, además, se incluye una transferencia para la Fundación Hogar de Rehabilitación de Santa Ana, las cuales se detallan en el siguiente cuadro:</t>
  </si>
  <si>
    <t>Se presupuesta la suma de ¢5,224,348,64 desglosado en las siguientes cuentas  Combustible y Lubricantes del Servicio de Mantenimiento de Caminos, el monto de la cuenta de Combustibles y Lubricantes corresponde al saldo de las Partidas Específicas que ya fueron ejecutadas y que fueros asignadas a la Municipalidad de Santa Ana hace más de tres años según cuadro que se adjunta, en las cuentas de Productos Agroforestales, Productos Metálicos y Herramientas e instrumentos del Servicio Educativos, Culturales y Educativos.</t>
  </si>
  <si>
    <t>Se presupuesta la suma de ¢48,505,623,59 desgosado en las cuentas de, en las cuentas de Servicios Básicos, servicios comerciales y financieros, servicios de gestión y apoyo y mantenimiento y reparación de edificios del servicio Educativos, Cultares y Deportivos, y en la cuenta Mantenimiento de Vías de Comunicación del servicio de Seguridad Víal. Esta última cuenta corresponde al monto superávit específico del 2011 de las Transferencias del COSEVI y al saldo que falta por presupuestar de la transferencia del año 2012, segú consta en el Oficio N° DP-50 el cual indica que para este año el total de la transferencia corresponde a la suma de ¢10,567,211,40 de la cual en el Presupuesto Ordinario 2012 se incluyo la suma de ¢5,092,306,20.</t>
  </si>
  <si>
    <t>Se presupuesta ¢4,000,000,00 para la Junta de Educación de la Escuela Jorge Volio como aporte municipal para la compra de instrumentos para la Banda de la institución y se da contenido presupuestario de la cuenta de Reintegro y Devoluciones para devoluciones de matriculas de la Escuela Municipal de Artes Integradas.</t>
  </si>
  <si>
    <t>Se presupuesta la suma de ¢817,174,405,00 para la ejecucion de los siguientes proyectos:</t>
  </si>
  <si>
    <t>Se presupuesta la suma de ¢13,000,000,00 como transferencias de capital para la Juntas de Educación de la Escuela Juan Álvarez para la compra de un lote y ¢8,000,000,00 para la Asociación de Desarrollo de Piedades para el techo del Salón Comunal de Piedades.</t>
  </si>
  <si>
    <t>Se aumenta el ingreso del Servicio de Aseo de Vías y sitios Públicos, dado que se esta aumentando el servicio en 19,000 metros lineales más, según acuerdo del Concejo Municipal, aprobado en al sesión N°99 del día 20 de marzo del año en curso. De acuerdo a la tasa aprobada por el Concejo Municipal en la Sesión Ordinaria N°73 celebrada el  13 de setiembre del 2011y publicada en La Gaceta N° 231 del jueves 1° de diciembre del 2011.</t>
  </si>
  <si>
    <t>Alcantarillado Sanitario Lindora, I Etapa</t>
  </si>
  <si>
    <t>Alacantarillado Sanitario Lindora, I Etapa</t>
  </si>
  <si>
    <t>Préstamo N° 5868936 del BCR para Piscina y Obras Adiocionales</t>
  </si>
  <si>
    <t>Mantenimiento y consevación de caminos vecinales y calles urbanas</t>
  </si>
  <si>
    <t>Fondo de Aseo de Vías</t>
  </si>
  <si>
    <t>Matricula EMAI</t>
  </si>
  <si>
    <t>Se presupuesta la suma  ¢5,474,905,20  correspondiente al monto a transferir por la Ley de Tránsito para el período  2011. El monto de la transferencia es por ¢10,567,211.40 según el oficio N° DP-50, ya en el presupuesto ordinario 2012 se incluyó la suma de ¢5,092,306,20. Además se presupuesta la suma de ¢652,519,17 correspondiente a un monto extraordinario y a un saldo del monto ordinario  de la transferencia del presente año para el Comité Cantonal de la Persona Jóven según consta el Oficio N° DE-018-2012 del Consejo Nacional de la Persona Jóven.</t>
  </si>
  <si>
    <t>Fondo IBI</t>
  </si>
  <si>
    <t>Fondo de Basura Residencial</t>
  </si>
  <si>
    <t>Yo, Rebeca Vásquez Herrera, hago constar que los datos suministrados anteriormente corresponden a las aplicaciones dadas por la Municipalidad a la totalidad de los recursos con origen específico incorporados en el Presupuesto Extraordinario 01-2012.</t>
  </si>
  <si>
    <t>Educativos, culturales y Deportivos (EMAI)</t>
  </si>
  <si>
    <t xml:space="preserve">Remodelacion y Equipamiento delegaciones Cantonales </t>
  </si>
  <si>
    <t xml:space="preserve">Mejoras infraestructura del Salon Comunal de Salitral </t>
  </si>
  <si>
    <t xml:space="preserve">Dos aulas, bateria sanitaria Escuela de Salitral </t>
  </si>
  <si>
    <t xml:space="preserve">Diseño y construcción aceras en Brasil </t>
  </si>
  <si>
    <t xml:space="preserve">Construcción puente peatonal Calle Leones </t>
  </si>
  <si>
    <t xml:space="preserve">Diseño y construcción de cordón y caño en Distrito Pozos </t>
  </si>
  <si>
    <t xml:space="preserve">Diseño y construcción de aceras en Pozos </t>
  </si>
  <si>
    <t xml:space="preserve">Construccion de malla, acera cordon y caño Plaza el Invu  </t>
  </si>
  <si>
    <t xml:space="preserve">Diseño construcción y equipamiento de parque multiuso Barrio los Herrera </t>
  </si>
  <si>
    <t xml:space="preserve">Construcción Parque recreativo, Barrio Vásquez </t>
  </si>
  <si>
    <t xml:space="preserve">Equipamiento de escuelas y colegios </t>
  </si>
  <si>
    <t xml:space="preserve">Equipamiento de la EMAI </t>
  </si>
  <si>
    <t>Transf. de capital del Gobierno Central</t>
  </si>
  <si>
    <t>Instalación en el sistema eléctrico en la Escuela de San Rafael, Distrito de Santa Ana</t>
  </si>
  <si>
    <t>Diseño y construcción de parque al costado oeste del Templo Católico, Distrito de Pozos</t>
  </si>
  <si>
    <t>Fortalecimiento de la Biblioteca de Escuela Jorge Volio Jiménez, Distrito de Salitral</t>
  </si>
  <si>
    <t>Fortalecimiento de la Biblioteca de Escuela Mixta del Distrito de Brasil</t>
  </si>
  <si>
    <t>Fortalecimiento de Bibliotecas en los Centros de Educación Pública del Distrito Uruca</t>
  </si>
  <si>
    <t>03,02,01,01,01,01,02</t>
  </si>
  <si>
    <t>Alquiler de Maquinaria Equipo y Mobiliario</t>
  </si>
  <si>
    <t>01,01,01,04,03</t>
  </si>
  <si>
    <t>2,4,1,2,00,00,0,0,000</t>
  </si>
  <si>
    <t>Transferencias de capital de Organos Desconcentrados</t>
  </si>
  <si>
    <t>03,01,00,05,02,01</t>
  </si>
  <si>
    <t>Construcción del Centro Diurno "Ensueños de Oro"</t>
  </si>
  <si>
    <t>Notas de Crédito son registrar 2011</t>
  </si>
  <si>
    <t>Recupera Superavit específico 2011. Asignada en el Decreto 34502-H, publicado en la Gaceta N°90 del 12 de mayo del 2008.</t>
  </si>
  <si>
    <t>Recupera Superavit específico 2011, Partida Asignada en la Ley 8691, publicada el Alcance 56 de la Gaceta N° 253, del 31 de diciembre del 2008,</t>
  </si>
  <si>
    <t xml:space="preserve">Mejoramiento del alcantarillado pluvial de las Vías  Públicas en el Distrito de Salitral </t>
  </si>
  <si>
    <t>04,01,00,02,01,04</t>
  </si>
  <si>
    <t>Mejoras en Obras de Infraestructura y compra de mobiliario para la Escuela Jorge Volio Jiménez, Distrito de Salitral (Arcas Municipales)</t>
  </si>
  <si>
    <t>Se presupuesta la suma de ¢9,959,589 correspondiente a la suma de los proyectos de las partidas específicas 2011 asignadas a la Municipalidad de Santa Ana en el Decreto 36398-H publicado en el Diario Oficial La Gaceta N° 31 del 14 de febrero del 2011 y en el Decreto N°36568-H publicado en el Diario Oficial La Gaceta N° 104 del 31 de mayo del 2011, el monto indicado fue depositado en la Caja Única del Estado en el mes de enero del 2012, según Estado de Cuenta envíado vía correo electrónico el día 10 de enero de 2012. Además se presupuesta la suma de ¢300,000,000,00 correspondiente a los recursos asignados por el Consejo Nacional de la Perona Adulta MAyor (CONAPAM) para la inversión en infraestructura para la construcción del Centro Diurno para Adultos Mayores, según consta en el Oficio N° CONAPAM-de-523-O-2012.</t>
  </si>
  <si>
    <t>Servicios de Energía Eléctrica</t>
  </si>
  <si>
    <t>02,09,01,01,02,01</t>
  </si>
  <si>
    <t>Servicios de Agua y Alcantarillado</t>
  </si>
  <si>
    <t>02,09,01,01,03,03</t>
  </si>
  <si>
    <t>Impresión, encuadernación y otros</t>
  </si>
  <si>
    <t>Mantenimiento de Edificios y Locales</t>
  </si>
  <si>
    <t>02,09,01,02,02,03</t>
  </si>
  <si>
    <t>02,09,01,02,99,04</t>
  </si>
  <si>
    <t>Textiles y Vestuarios</t>
  </si>
  <si>
    <t>02,09,01,02,02,02</t>
  </si>
  <si>
    <t>Productos agroforestales</t>
  </si>
  <si>
    <t>02,09,03,09,02,02</t>
  </si>
  <si>
    <t>Sumas Específicas sin Asignación Presupuestaria</t>
  </si>
  <si>
    <t>Construcción Salón Comunal de Santa Ana</t>
  </si>
  <si>
    <t>Calle Mirador La Mina</t>
  </si>
  <si>
    <t>Calle El Salitre I Etapa</t>
  </si>
  <si>
    <t>Calle Veracruz II Etapa</t>
  </si>
  <si>
    <t>Calle Gavilanes</t>
  </si>
  <si>
    <t>Entubado Calle Marín 7 Fourum II</t>
  </si>
  <si>
    <t>Construcción Losa de Concreto Calle San Marcos</t>
  </si>
  <si>
    <t>Construcción Cuneta Trapezoidal Via Tajo Lindora</t>
  </si>
  <si>
    <t>Entubado Río Corregres-Urbanización La Julieta</t>
  </si>
  <si>
    <t>Repuestos y Accesorios</t>
  </si>
  <si>
    <t>03,02,00,05,02,02</t>
  </si>
  <si>
    <t>Acondicionamiento del Salón Comunal de Pozos para un teatro</t>
  </si>
  <si>
    <t>Construcción de Puentes en el Cantón</t>
  </si>
  <si>
    <t>02,02,02,04,02</t>
  </si>
  <si>
    <t>02,09,01,01,04,99</t>
  </si>
  <si>
    <t>02,09,01,01,02,02</t>
  </si>
  <si>
    <t>**,**,01,03,03</t>
  </si>
  <si>
    <t>Impresión encuadernación y otros</t>
  </si>
  <si>
    <t>Compra de Lote para Ampliación de la Escuela Juan Álvarez, Matinilla</t>
  </si>
  <si>
    <t>Paradas de Autobuses</t>
  </si>
  <si>
    <t>Se presupuesta la suma de ¢2067397,83 para la compra de materiales como minerales y asfálticos y tintas pinturas y diluyentes para la ejecución de las partidas que se van a realizar por administración.</t>
  </si>
  <si>
    <t>Se presupuesta la suma de ¢128,229721,74 para la ejecución de las siguientes partidas específicas:</t>
  </si>
  <si>
    <t>Se presupuesta la suma de ¢61,350,000,00 para la compra del Programa de Contabilidad Integrado que se requiere para la implementación de las NIC SP y para la compra de 100 licencias de Office, para la compra de una antena para los radios de comunicación y equipo para el programa de la Persona adulta Mayor.</t>
  </si>
  <si>
    <t>Se presupuesta la suma de ¢14,225,000 en la cuenta de Tintas, pinturas y diluyentes para el proyecto Demarcación Vial en zonas de parqueos y zonas de paso, I Etapa y materiales de uso en la construcción para el proyecto Salon de Actos y manejo de aguas pluviales en cancha, Escuela de Brasil</t>
  </si>
  <si>
    <t>Construcción de rampas de acceso y salida frente Outlet y marginales, I Etapa</t>
  </si>
  <si>
    <t>Calle los Acosta</t>
  </si>
  <si>
    <t>Calle Los Mena</t>
  </si>
  <si>
    <t>Calle Parra</t>
  </si>
  <si>
    <t>Mejoras Calle Biker´s</t>
  </si>
  <si>
    <t>Servicio de Aseo de Vías</t>
  </si>
  <si>
    <t>Aseo de Vías</t>
  </si>
  <si>
    <t>Recolección de Basura</t>
  </si>
  <si>
    <t>Mantenimiento de Caminos</t>
  </si>
  <si>
    <t>10</t>
  </si>
  <si>
    <t>Servicios Sociales y Complementarios</t>
  </si>
  <si>
    <t>03,01,00,07,01,03</t>
  </si>
  <si>
    <t>Construcción del techo del Salón Comunal de Piedades</t>
  </si>
  <si>
    <t>Administración</t>
  </si>
  <si>
    <t>Obras Instalaciones en Ciudadela el Triunfo</t>
  </si>
  <si>
    <t>01,01,01,01,03</t>
  </si>
  <si>
    <t>Alquiler de Equipo de Cómputo</t>
  </si>
  <si>
    <t>01,03,05,01,05</t>
  </si>
  <si>
    <t>Equipo y Programas de Cómputo</t>
  </si>
  <si>
    <t>03,05,00,01,04,03</t>
  </si>
  <si>
    <t>03,02,00,05,01,01</t>
  </si>
  <si>
    <t>Demarcación Vial en zonas de parqueos y zonas de paso, I Etapa</t>
  </si>
  <si>
    <t>03,02,00,02,01,04</t>
  </si>
  <si>
    <t>Administración de Inversiones Propias</t>
  </si>
  <si>
    <t>**,**,01,01,03</t>
  </si>
  <si>
    <t>**,**,06,02,03</t>
  </si>
  <si>
    <t>Ayudas a Funcionarios</t>
  </si>
  <si>
    <t>**,**,06,02,02</t>
  </si>
  <si>
    <t>**,**,06,03,99</t>
  </si>
  <si>
    <t>02,02,05,01,02</t>
  </si>
  <si>
    <t>02,03,05,01,01</t>
  </si>
  <si>
    <t>Maquinaria y Equipo para la producción</t>
  </si>
  <si>
    <t>Otras prestaciones a terceras personas</t>
  </si>
  <si>
    <t>Becas a terceras personas</t>
  </si>
  <si>
    <t>02,10,02,05,01,04</t>
  </si>
  <si>
    <t>02,01,09,02,01</t>
  </si>
  <si>
    <t>Sumas libres sin asignación presupuestaria</t>
  </si>
  <si>
    <t>Mejoras Local de Guias y Scouts</t>
  </si>
  <si>
    <t>Mejoras Parque Urbanización la Promesa</t>
  </si>
  <si>
    <t>02,09,02,06,01,03</t>
  </si>
  <si>
    <t>Construcción Aceras, Cordón y caño, Pozos</t>
  </si>
  <si>
    <t xml:space="preserve">Remodelacion de Infraestructura Escuela Jorge Volio Jiménez, Distrito de Salitral </t>
  </si>
  <si>
    <t xml:space="preserve">Remodelacion  de la entrada principal de la Escuela de San Rafael, Distrito Santa Ana </t>
  </si>
  <si>
    <t xml:space="preserve">Mejoras infraestructura de la Escuela Isabel la Católica de Uruca </t>
  </si>
  <si>
    <t xml:space="preserve">Diseño y construccion I Etapa Salón Comunal de Piedades </t>
  </si>
  <si>
    <t xml:space="preserve">Construcción Malla Escuela la Mina  </t>
  </si>
  <si>
    <t>Alcantarillado Sanitario ciudadela El Triunfo, I Etapa.</t>
  </si>
  <si>
    <t xml:space="preserve">Mejoras de la infraestructura de la Escuela de San Rafael  </t>
  </si>
  <si>
    <t xml:space="preserve">Diseño y construccion de cordón y caño Calle principal de Piedades </t>
  </si>
  <si>
    <t>Diseño construcción y equipamiento de parque multiuso Barrio los Herrera</t>
  </si>
  <si>
    <t xml:space="preserve">Construcción de tapia en el inmueble del Centro Educativo Ezequiel Morales </t>
  </si>
  <si>
    <t>00</t>
  </si>
  <si>
    <t>PARTIDA</t>
  </si>
  <si>
    <t>TOTALES POR EL OBJETO DEL GASTO</t>
  </si>
  <si>
    <t>ACTIVOS FINANCIEROS</t>
  </si>
  <si>
    <t>CUENTAS ESPECIALES</t>
  </si>
  <si>
    <t>PROGRAMA II: Servicios Comunales</t>
  </si>
  <si>
    <t>PROGRAMA III: Inversiones</t>
  </si>
  <si>
    <t>TOTALES</t>
  </si>
  <si>
    <t xml:space="preserve">     </t>
  </si>
  <si>
    <t>CUADRO No. 1</t>
  </si>
  <si>
    <t>DETALLE DE ORIGEN Y APLICACIÓN DE RECURSOS ESPECÍFICOS</t>
  </si>
  <si>
    <t>INGRESO ESPECÍFICO</t>
  </si>
  <si>
    <t>1,4,0,0,00,00,0,0,000</t>
  </si>
  <si>
    <t>1,4,1,0,00,00,0,0,000</t>
  </si>
  <si>
    <t>TRANSFERENCIAS CORRIENTES DEL SECTOR PUBLICO</t>
  </si>
  <si>
    <t>1,4,1,2,00,00,0,0,000</t>
  </si>
  <si>
    <t>Transferencias corrientes de Órganos Desconcentrados</t>
  </si>
  <si>
    <t>CODIGO SEGÚN CLASIFICADOR DE INGRESOS</t>
  </si>
  <si>
    <t>APLICACIÓN</t>
  </si>
  <si>
    <t>Programa</t>
  </si>
  <si>
    <t>Act/Serv/Grupo</t>
  </si>
  <si>
    <t>Proyecto</t>
  </si>
  <si>
    <t>SECCIÓN DE EGRESOS DETALLADOS GENERAL Y POR PROGRAMA</t>
  </si>
  <si>
    <t>PROGRAMA I: Dirección y Administración General</t>
  </si>
  <si>
    <t>**,**,00,01,01</t>
  </si>
  <si>
    <t>**,**,00,03,03</t>
  </si>
  <si>
    <t>**,**,00,03,99</t>
  </si>
  <si>
    <t>**,**,00,04,01</t>
  </si>
  <si>
    <t>**,**,00,04,05</t>
  </si>
  <si>
    <t>**,**,00,05,01</t>
  </si>
  <si>
    <t>**,**,00,05,02</t>
  </si>
  <si>
    <t>**,**,00,05,03</t>
  </si>
  <si>
    <t>**,**,01,01,01</t>
  </si>
  <si>
    <t>**,**,01,01,02</t>
  </si>
  <si>
    <t>**,**,01,02,01</t>
  </si>
  <si>
    <t>**,**,01,02,04</t>
  </si>
  <si>
    <t>**,**,01,02,99</t>
  </si>
  <si>
    <t>**,**,01,03,01</t>
  </si>
  <si>
    <t>**,**,01,03,02</t>
  </si>
  <si>
    <t>**,**,01,04,02</t>
  </si>
  <si>
    <t>**,**,01,04,03</t>
  </si>
  <si>
    <t>**,**,01,04,04</t>
  </si>
  <si>
    <t>**,**,01,04,06</t>
  </si>
  <si>
    <t>**,**,01,04,99</t>
  </si>
  <si>
    <t>**,**,01,05,02</t>
  </si>
  <si>
    <t>**,**,01,07,01</t>
  </si>
  <si>
    <t>**,**,01,07,02</t>
  </si>
  <si>
    <t>**,**,01,08,01</t>
  </si>
  <si>
    <t>**,**,01,08,02</t>
  </si>
  <si>
    <t>**,**,01,08,04</t>
  </si>
  <si>
    <t>**,**,01,08,03</t>
  </si>
  <si>
    <t>**,**,01,08,05</t>
  </si>
  <si>
    <t>**,**,01,08,06</t>
  </si>
  <si>
    <t>**,**,01,08,07</t>
  </si>
  <si>
    <t>**,**,01,08,99</t>
  </si>
  <si>
    <t>**,**,01,09,99</t>
  </si>
  <si>
    <t>**,**,02,01,02</t>
  </si>
  <si>
    <t>**,**,02,01,04</t>
  </si>
  <si>
    <t>**,**,02,01,99</t>
  </si>
  <si>
    <t>**,**,02,02,02</t>
  </si>
  <si>
    <t>**,**,02,02,03</t>
  </si>
  <si>
    <t>**,**,02,03,01</t>
  </si>
  <si>
    <t>**,**,02,03,02</t>
  </si>
  <si>
    <t>**,**,02,03,03</t>
  </si>
  <si>
    <t>**,**,02,04,02</t>
  </si>
  <si>
    <t>**,**,02,99,01</t>
  </si>
  <si>
    <t>**,**,02,99,03</t>
  </si>
  <si>
    <t>**,**,02,99,04</t>
  </si>
  <si>
    <t>**,**,05,01,02</t>
  </si>
  <si>
    <t>**,**,05,01,03</t>
  </si>
  <si>
    <t>**,**,05,01,04</t>
  </si>
  <si>
    <t>**,**,05,01,05</t>
  </si>
  <si>
    <t>**,**,05,01,07</t>
  </si>
  <si>
    <t>**,**,05,01,99</t>
  </si>
  <si>
    <t>**,**,05,02,01</t>
  </si>
  <si>
    <t>**,**,05,02,02</t>
  </si>
  <si>
    <t>**,**,05,02,99</t>
  </si>
  <si>
    <t>**,**,06,01,01</t>
  </si>
  <si>
    <t>**,**,06,01,02</t>
  </si>
  <si>
    <t>**,**,06,01,03</t>
  </si>
  <si>
    <t>**,**,06,01,04</t>
  </si>
  <si>
    <t>**,**,06,04,01</t>
  </si>
  <si>
    <t>**,**,06,04,02</t>
  </si>
  <si>
    <t>**,**,06,06,02</t>
  </si>
  <si>
    <t>**,**,06,04,04</t>
  </si>
  <si>
    <t>**,**,07,01,02</t>
  </si>
  <si>
    <t>**,**,07,01,03</t>
  </si>
  <si>
    <t>04,01,00,05,02,01</t>
  </si>
  <si>
    <t>04,02,00,05,02,02</t>
  </si>
  <si>
    <t>04,02,00,02,03,02</t>
  </si>
  <si>
    <t>**,**,07,01,07</t>
  </si>
  <si>
    <t>**,**,07,03,01</t>
  </si>
  <si>
    <t>**,**,08,02,03</t>
  </si>
  <si>
    <t>**,**,09,02,02</t>
  </si>
  <si>
    <t>**,**,01,02,02</t>
  </si>
  <si>
    <t>Otros Alquileres</t>
  </si>
  <si>
    <t>**,**,01,01,99</t>
  </si>
  <si>
    <t>CODIGO</t>
  </si>
  <si>
    <t xml:space="preserve">MONTO </t>
  </si>
  <si>
    <t xml:space="preserve">TOTAL DE INGRESOS ANTES SUPERÁVIT </t>
  </si>
  <si>
    <t>3,3,1,0,00,00,0,0,000</t>
  </si>
  <si>
    <t>3,3,2,0,00,00,0,0,000</t>
  </si>
  <si>
    <t>TOTAL DE INGRESOS</t>
  </si>
  <si>
    <t>Código Presupuestario Ingreso</t>
  </si>
  <si>
    <t>JUSTIFICACIÓN DE EGRESOS</t>
  </si>
  <si>
    <t>Servicios:</t>
  </si>
  <si>
    <t>Mantenimiento de Edifición y Locales</t>
  </si>
  <si>
    <t>Tintas, Pinturas y Diluyentes</t>
  </si>
  <si>
    <t>Materiales y Productos Metálicos</t>
  </si>
  <si>
    <t>Madera y sus Derivados</t>
  </si>
  <si>
    <t>Sueldos para cargos fijos</t>
  </si>
  <si>
    <t>Remuneraciones</t>
  </si>
  <si>
    <t>II</t>
  </si>
  <si>
    <t>05</t>
  </si>
  <si>
    <t>09</t>
  </si>
  <si>
    <t>06</t>
  </si>
  <si>
    <t>07</t>
  </si>
  <si>
    <t>IV</t>
  </si>
  <si>
    <t>3,3,0,0,00,00,0,0,000</t>
  </si>
  <si>
    <t>03,01,00,02,03,01</t>
  </si>
  <si>
    <t>Ampliación Salon de Actos y manejo de aguas pluviales en cancha, Escuela de Brasil</t>
  </si>
  <si>
    <t>03,01,00,02,01,04</t>
  </si>
  <si>
    <t>03,01,00,02,03,02</t>
  </si>
  <si>
    <t>03,01,00,02,03,03</t>
  </si>
  <si>
    <t>**,**,01,06,01</t>
  </si>
  <si>
    <t>03,07,00,09,02,02</t>
  </si>
  <si>
    <t>04,07,00,01,08,01</t>
  </si>
  <si>
    <t>04,07,00,05,01,07</t>
  </si>
  <si>
    <t>Se presupuesta la suma de ¢5,043,460,00, correspondiente al ingreso por concepto de matrícula del I Semestre del 2012 de la Escuela Municipal de Artes Integradas (EMAI).</t>
  </si>
  <si>
    <t>Se presupuesta la suma de ¢737,236,162,87 del Superávit Específico remanente según liquidación presupuestaria 2011, según la Liquidación Presupuestaria 2011 aprobada por el Concejo Municipal en la Sesión Extraordinaria N°44 del 9 de febrero del año 2012.</t>
  </si>
  <si>
    <t>Otros Proyectos</t>
  </si>
  <si>
    <t>Se presupuesta la suma de ¢16,000,000,00 para  los gastos de instalación de luz y sonido en el auditorio del EMAI de la partida Equipamiento de la Escuela Municipal de Artes Integradas</t>
  </si>
  <si>
    <t>Otros Fondos e Inversiones</t>
  </si>
  <si>
    <t>Parque Infantil en Quintas Don Lalo</t>
  </si>
  <si>
    <t>Demarcación Vial en zonas de parqueos y  de paso, I Etapa</t>
  </si>
  <si>
    <t>01,03,05,01,03</t>
  </si>
  <si>
    <t xml:space="preserve">I </t>
  </si>
  <si>
    <t>02,01,05,01,02</t>
  </si>
  <si>
    <t>Equipo de transporte</t>
  </si>
  <si>
    <t>Comisiones y gastos por servicios financieros y comerciales</t>
  </si>
  <si>
    <t>Equipo Diverso</t>
  </si>
  <si>
    <t>01,01,05,01,99</t>
  </si>
  <si>
    <t>**,**,01,03,06</t>
  </si>
  <si>
    <t>Maquinaria y Equipo diverso</t>
  </si>
  <si>
    <t>RECURSOS DE VIGENCIAS ANTERIORES</t>
  </si>
  <si>
    <t>Seguridad Víal</t>
  </si>
  <si>
    <t>Materiales y Suministros:</t>
  </si>
  <si>
    <t>Proyecto Comité Cantonal de la Persona Jóven</t>
  </si>
  <si>
    <t>Servicio de Energía Eléctrica</t>
  </si>
  <si>
    <t>Otros servicios básicos</t>
  </si>
  <si>
    <t>Transferencias Corrientes</t>
  </si>
  <si>
    <t>Reintegros o devoluciones</t>
  </si>
  <si>
    <t>Otros Impuestos</t>
  </si>
  <si>
    <t>Otros servicios de Gestión y Apoyo</t>
  </si>
  <si>
    <t>Contribución Patronal Banco Pop</t>
  </si>
  <si>
    <t>Contribución Patronal Seguro Pensiones</t>
  </si>
  <si>
    <t>01</t>
  </si>
  <si>
    <t>02</t>
  </si>
  <si>
    <t>Transferencias corrientes a fundaciones</t>
  </si>
  <si>
    <t>Otros incentivos salariales</t>
  </si>
  <si>
    <t>Décimotercer mes</t>
  </si>
  <si>
    <t>Repuestos y accesorios</t>
  </si>
  <si>
    <t>Viáticos dentro del país</t>
  </si>
  <si>
    <t>Edificios</t>
  </si>
  <si>
    <t>Otros productos químicos</t>
  </si>
  <si>
    <t>Servicio de agua y alcantarillado</t>
  </si>
  <si>
    <t>Programa IV: Part. Específicas</t>
  </si>
  <si>
    <t>PROGRAMA IV: Partidas Específicas</t>
  </si>
  <si>
    <t>Cuenta Presupuestaria</t>
  </si>
  <si>
    <t>Alquiler de Maquinaria, Equipo y Mob.</t>
  </si>
  <si>
    <t>Plan de lotificación</t>
  </si>
  <si>
    <t>Utilidades de comisiones de fiestas, art. 8 Ley 4286-68</t>
  </si>
  <si>
    <t>Consejo de Seguridad Vial, art. 217, Ley 7331-93</t>
  </si>
  <si>
    <t>Consejo Nacional de Rehabilitación</t>
  </si>
  <si>
    <t>Fondo Ley Simplificación y Eficiencia Tributarias Ley Nº 8114</t>
  </si>
  <si>
    <t>Fondo Acueducto</t>
  </si>
  <si>
    <t>Equipo y Mobiliario de Oficina</t>
  </si>
  <si>
    <t>Intereses y Comisiones</t>
  </si>
  <si>
    <t>Edificios:</t>
  </si>
  <si>
    <t>Vías de Comunicación:</t>
  </si>
  <si>
    <t>Amortización</t>
  </si>
  <si>
    <t>Actividades de Capacitación</t>
  </si>
  <si>
    <t>Servicio de Telecomunicaciones</t>
  </si>
  <si>
    <t>Servicios Jurídicos</t>
  </si>
  <si>
    <t>Transferencias de Capital</t>
  </si>
  <si>
    <t>Textiles y vestuario</t>
  </si>
  <si>
    <t>Equipo de Comunicación</t>
  </si>
  <si>
    <t>Serivicios Económicos y Sociales</t>
  </si>
  <si>
    <t>Vías de Comunicación Terrestre</t>
  </si>
  <si>
    <t>Instalaciones</t>
  </si>
  <si>
    <t>III</t>
  </si>
  <si>
    <t>PROGRAMA IV</t>
  </si>
  <si>
    <t xml:space="preserve">II </t>
  </si>
  <si>
    <t>Junta Administrativa del Registro Nacional, 3% del IBI, Leyes 7509 y 7729</t>
  </si>
  <si>
    <t>Instituto de Fomento y Asesoría Municipal, 3% del IBI, Ley Nº 7509</t>
  </si>
  <si>
    <t>Juntas de educación, 10% impuesto territorial y 10% IBI, Leyes 7509 y 7729</t>
  </si>
  <si>
    <t>Organismo de Normalización Técnica, 1% del IBI, Ley Nº 7729</t>
  </si>
  <si>
    <t>Juntas de educación, 30% impuesto destace ganado vacuno y cerdoso</t>
  </si>
  <si>
    <t>Ley Nº7788 10% aporte CONAGEBIO</t>
  </si>
  <si>
    <t>Ley Nº7788 70% aporte Fondo Parques Nacionales</t>
  </si>
  <si>
    <t>Contrib. Pat. Seguro Salud C.C.S.S.</t>
  </si>
  <si>
    <t>Aporte Pat. Rég. Ob. Pensiones Comp</t>
  </si>
  <si>
    <t>Aporte Patronal Fondo Cap. Laboral</t>
  </si>
  <si>
    <t>Mant. de Vías de Comunicación</t>
  </si>
  <si>
    <t>Mant. Instalaciones y de Otras Obras</t>
  </si>
  <si>
    <t>Mant. y Rep. de equipo de transporte</t>
  </si>
  <si>
    <t>Mant. y Rep. de Equipo Comunicación</t>
  </si>
  <si>
    <t>Mant. y Rep Maquinaria y Eq. Prod.</t>
  </si>
  <si>
    <t>Mant. y Rep. Equipo y Mob. Oficina</t>
  </si>
  <si>
    <t>Transf. corrientes Gobierno Central (Superávit 1% Órgano Normalización Técnica)</t>
  </si>
  <si>
    <t xml:space="preserve">Transf. Corrientes al Sector Público (Superávit 10% Aporte CONAGEBIO) </t>
  </si>
  <si>
    <t>Transf. Corr. Órganos Desconcentrados (Superávit 3% Junta Administrativa del Registro Nacional)</t>
  </si>
  <si>
    <t>Transf. Corrientes al Sector Público ( Superávit 70% Aporte Fondo Parques Nacionales)</t>
  </si>
  <si>
    <t>Transf. Corrientes Inst. Descent. no Empre (Superávit 10% Juntas de Educación)</t>
  </si>
  <si>
    <t>Transf. Corrientes Inst. Desc. no Empre.(Superávit para Consejo Nacional de Rehábilitación)</t>
  </si>
  <si>
    <t>Transf. Corrientes a Gobiernos Locales (Superávit Comité Cantonal de Deportes 3%)</t>
  </si>
  <si>
    <t>Transferencias corrientes a Fundaciones (Fundación Hogar de Rehabilitacion de Santa Ana (FUNDHORESA))</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</si>
</sst>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 &quot;pta&quot;;\-#,##0\ &quot;pta&quot;"/>
    <numFmt numFmtId="193" formatCode="#,##0\ &quot;pta&quot;;[Red]\-#,##0\ &quot;pta&quot;"/>
    <numFmt numFmtId="194" formatCode="#,##0.00\ &quot;pta&quot;;\-#,##0.00\ &quot;pta&quot;"/>
    <numFmt numFmtId="195" formatCode="#,##0.00\ &quot;pta&quot;;[Red]\-#,##0.00\ &quot;pta&quot;"/>
    <numFmt numFmtId="196" formatCode="_-* #,##0\ &quot;pta&quot;_-;\-* #,##0\ &quot;pta&quot;_-;_-* &quot;-&quot;\ &quot;pta&quot;_-;_-@_-"/>
    <numFmt numFmtId="197" formatCode="_-* #,##0\ _p_t_a_-;\-* #,##0\ _p_t_a_-;_-* &quot;-&quot;\ _p_t_a_-;_-@_-"/>
    <numFmt numFmtId="198" formatCode="_-* #,##0.00\ &quot;pta&quot;_-;\-* #,##0.00\ &quot;pta&quot;_-;_-* &quot;-&quot;??\ &quot;pta&quot;_-;_-@_-"/>
    <numFmt numFmtId="199" formatCode="_-* #,##0.00\ _p_t_a_-;\-* #,##0.00\ _p_t_a_-;_-* &quot;-&quot;??\ _p_t_a_-;_-@_-"/>
    <numFmt numFmtId="200" formatCode="#,##0\ &quot;Pts&quot;;\-#,##0\ &quot;Pts&quot;"/>
    <numFmt numFmtId="201" formatCode="#,##0\ &quot;Pts&quot;;[Red]\-#,##0\ &quot;Pts&quot;"/>
    <numFmt numFmtId="202" formatCode="#,##0.00\ &quot;Pts&quot;;\-#,##0.00\ &quot;Pts&quot;"/>
    <numFmt numFmtId="203" formatCode="#,##0.00\ &quot;Pts&quot;;[Red]\-#,##0.00\ &quot;Pts&quot;"/>
    <numFmt numFmtId="204" formatCode="_-* #,##0\ &quot;Pts&quot;_-;\-* #,##0\ &quot;Pts&quot;_-;_-* &quot;-&quot;\ &quot;Pts&quot;_-;_-@_-"/>
    <numFmt numFmtId="205" formatCode="_-* #,##0\ _P_t_s_-;\-* #,##0\ _P_t_s_-;_-* &quot;-&quot;\ _P_t_s_-;_-@_-"/>
    <numFmt numFmtId="206" formatCode="_-* #,##0.00\ &quot;Pts&quot;_-;\-* #,##0.00\ &quot;Pts&quot;_-;_-* &quot;-&quot;??\ &quot;Pts&quot;_-;_-@_-"/>
    <numFmt numFmtId="207" formatCode="_-* #,##0.00\ _P_t_s_-;\-* #,##0.00\ _P_t_s_-;_-* &quot;-&quot;??\ _P_t_s_-;_-@_-"/>
    <numFmt numFmtId="208" formatCode="#,##0.0"/>
    <numFmt numFmtId="209" formatCode="0.0%"/>
    <numFmt numFmtId="210" formatCode="_(* #,##0.000_);_(* \(#,##0.000\);_(* &quot;-&quot;??_);_(@_)"/>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140A]dddd\,\ dd&quot; de &quot;mmmm&quot; de &quot;yyyy"/>
    <numFmt numFmtId="216" formatCode="[$-140A]hh:mm:ss\ \a\.m\./\p\.m\."/>
    <numFmt numFmtId="217" formatCode="#,##0.00_ ;\-#,##0.00\ "/>
    <numFmt numFmtId="218" formatCode="0.00_ ;[Red]\-0.00\ "/>
    <numFmt numFmtId="219" formatCode="_-* #,##0.00\ [$€]_-;\-* #,##0.00\ [$€]_-;_-* &quot;-&quot;??\ [$€]_-;_-@_-"/>
    <numFmt numFmtId="220" formatCode="0.0"/>
    <numFmt numFmtId="221" formatCode="[$₡-140A]#,##0.00"/>
    <numFmt numFmtId="222" formatCode="[$-140A]hh:mm:ss\ AM/PM"/>
  </numFmts>
  <fonts count="53">
    <font>
      <sz val="10"/>
      <name val="Arial"/>
      <family val="0"/>
    </font>
    <font>
      <b/>
      <sz val="10"/>
      <name val="Arial"/>
      <family val="2"/>
    </font>
    <font>
      <u val="single"/>
      <sz val="10"/>
      <color indexed="12"/>
      <name val="Arial"/>
      <family val="0"/>
    </font>
    <font>
      <b/>
      <sz val="12"/>
      <name val="Arial"/>
      <family val="2"/>
    </font>
    <font>
      <b/>
      <sz val="11"/>
      <name val="Arial"/>
      <family val="2"/>
    </font>
    <font>
      <sz val="11"/>
      <name val="Arial"/>
      <family val="2"/>
    </font>
    <font>
      <sz val="12"/>
      <name val="Arial"/>
      <family val="2"/>
    </font>
    <font>
      <u val="single"/>
      <sz val="10"/>
      <color indexed="36"/>
      <name val="Arial"/>
      <family val="0"/>
    </font>
    <font>
      <sz val="8"/>
      <name val="Arial"/>
      <family val="0"/>
    </font>
    <font>
      <b/>
      <sz val="10"/>
      <color indexed="9"/>
      <name val="Arial"/>
      <family val="2"/>
    </font>
    <font>
      <b/>
      <sz val="11"/>
      <color indexed="9"/>
      <name val="Arial"/>
      <family val="2"/>
    </font>
    <font>
      <b/>
      <sz val="12"/>
      <color indexed="9"/>
      <name val="Arial"/>
      <family val="2"/>
    </font>
    <font>
      <sz val="11"/>
      <color indexed="9"/>
      <name val="Arial"/>
      <family val="2"/>
    </font>
    <font>
      <b/>
      <sz val="10"/>
      <name val="Arial,Bold"/>
      <family val="0"/>
    </font>
    <font>
      <b/>
      <u val="single"/>
      <sz val="10"/>
      <name val="Arial"/>
      <family val="2"/>
    </font>
    <font>
      <sz val="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Bold"/>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Bold"/>
      <family val="0"/>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8"/>
        <bgColor indexed="64"/>
      </patternFill>
    </fill>
    <fill>
      <patternFill patternType="solid">
        <fgColor indexed="12"/>
        <bgColor indexed="64"/>
      </patternFill>
    </fill>
    <fill>
      <patternFill patternType="solid">
        <fgColor indexed="9"/>
        <bgColor indexed="64"/>
      </patternFill>
    </fill>
    <fill>
      <patternFill patternType="solid">
        <fgColor indexed="4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medium"/>
      <right style="thin"/>
      <top style="thin"/>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219" fontId="0" fillId="0" borderId="0" applyFon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422">
    <xf numFmtId="0" fontId="0" fillId="0" borderId="0" xfId="0" applyAlignment="1">
      <alignment/>
    </xf>
    <xf numFmtId="43" fontId="0" fillId="0" borderId="0" xfId="0" applyNumberFormat="1" applyAlignment="1">
      <alignment/>
    </xf>
    <xf numFmtId="0" fontId="1" fillId="0" borderId="0" xfId="0" applyFont="1" applyFill="1" applyBorder="1" applyAlignment="1">
      <alignment/>
    </xf>
    <xf numFmtId="0" fontId="1" fillId="0" borderId="0" xfId="0" applyFont="1" applyFill="1" applyBorder="1" applyAlignment="1">
      <alignment horizontal="center" wrapText="1"/>
    </xf>
    <xf numFmtId="0" fontId="0" fillId="0" borderId="0" xfId="0" applyFill="1" applyAlignment="1">
      <alignment/>
    </xf>
    <xf numFmtId="49" fontId="0" fillId="0" borderId="0" xfId="0" applyNumberFormat="1" applyAlignment="1">
      <alignment/>
    </xf>
    <xf numFmtId="0" fontId="0" fillId="0" borderId="1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43" fontId="0" fillId="0" borderId="13" xfId="0" applyNumberFormat="1"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0" xfId="0" applyBorder="1" applyAlignment="1">
      <alignment/>
    </xf>
    <xf numFmtId="0" fontId="0" fillId="0" borderId="16" xfId="0" applyBorder="1" applyAlignment="1">
      <alignment/>
    </xf>
    <xf numFmtId="43" fontId="0" fillId="0" borderId="0" xfId="0" applyNumberFormat="1" applyBorder="1" applyAlignment="1">
      <alignment/>
    </xf>
    <xf numFmtId="0" fontId="1" fillId="0" borderId="0" xfId="0" applyFont="1" applyBorder="1" applyAlignment="1">
      <alignment/>
    </xf>
    <xf numFmtId="43" fontId="1" fillId="0" borderId="0" xfId="0" applyNumberFormat="1" applyFont="1" applyBorder="1" applyAlignment="1">
      <alignment/>
    </xf>
    <xf numFmtId="10" fontId="0" fillId="0" borderId="0" xfId="55" applyNumberFormat="1" applyFont="1" applyAlignment="1">
      <alignment/>
    </xf>
    <xf numFmtId="10" fontId="0" fillId="0" borderId="17" xfId="55" applyNumberFormat="1" applyFont="1" applyBorder="1" applyAlignment="1">
      <alignment horizontal="center"/>
    </xf>
    <xf numFmtId="10" fontId="0" fillId="0" borderId="13" xfId="55" applyNumberFormat="1" applyFont="1" applyBorder="1" applyAlignment="1">
      <alignment/>
    </xf>
    <xf numFmtId="10" fontId="0" fillId="0" borderId="12" xfId="55" applyNumberFormat="1" applyFont="1" applyBorder="1" applyAlignment="1">
      <alignment/>
    </xf>
    <xf numFmtId="10" fontId="1" fillId="0" borderId="13" xfId="55" applyNumberFormat="1" applyFont="1" applyBorder="1" applyAlignment="1">
      <alignment horizontal="center"/>
    </xf>
    <xf numFmtId="43" fontId="1" fillId="0" borderId="13" xfId="0" applyNumberFormat="1" applyFont="1" applyBorder="1" applyAlignment="1">
      <alignment/>
    </xf>
    <xf numFmtId="43" fontId="0" fillId="0" borderId="0" xfId="0" applyNumberFormat="1" applyFill="1" applyAlignment="1">
      <alignment/>
    </xf>
    <xf numFmtId="49" fontId="0" fillId="33" borderId="0" xfId="0" applyNumberFormat="1" applyFill="1" applyAlignment="1">
      <alignment/>
    </xf>
    <xf numFmtId="43" fontId="0" fillId="33" borderId="0" xfId="0" applyNumberFormat="1" applyFill="1" applyAlignment="1">
      <alignment/>
    </xf>
    <xf numFmtId="0" fontId="0" fillId="0" borderId="0" xfId="0" applyFont="1" applyFill="1" applyAlignment="1">
      <alignment horizontal="justify" vertical="center" wrapText="1"/>
    </xf>
    <xf numFmtId="0" fontId="0" fillId="0" borderId="0" xfId="0" applyAlignment="1">
      <alignment vertical="center"/>
    </xf>
    <xf numFmtId="0" fontId="0" fillId="0" borderId="0" xfId="0" applyFont="1" applyAlignment="1">
      <alignment vertical="center"/>
    </xf>
    <xf numFmtId="49" fontId="1" fillId="0" borderId="18" xfId="0" applyNumberFormat="1" applyFont="1" applyBorder="1" applyAlignment="1">
      <alignment horizontal="center" textRotation="90"/>
    </xf>
    <xf numFmtId="49" fontId="1" fillId="0" borderId="19" xfId="0" applyNumberFormat="1" applyFont="1" applyBorder="1" applyAlignment="1">
      <alignment horizontal="center"/>
    </xf>
    <xf numFmtId="43" fontId="0" fillId="0" borderId="0" xfId="0" applyNumberFormat="1" applyFont="1" applyFill="1" applyBorder="1" applyAlignment="1">
      <alignment vertical="center" wrapText="1"/>
    </xf>
    <xf numFmtId="0" fontId="0" fillId="0" borderId="20" xfId="0" applyFont="1" applyFill="1" applyBorder="1" applyAlignment="1">
      <alignment vertical="center" wrapText="1"/>
    </xf>
    <xf numFmtId="43" fontId="0" fillId="0" borderId="0" xfId="0" applyNumberFormat="1" applyFont="1" applyFill="1" applyBorder="1" applyAlignment="1">
      <alignment vertical="center"/>
    </xf>
    <xf numFmtId="9" fontId="0" fillId="0" borderId="0" xfId="55" applyNumberFormat="1" applyFont="1" applyFill="1" applyBorder="1" applyAlignment="1">
      <alignment horizontal="center" vertical="center"/>
    </xf>
    <xf numFmtId="43" fontId="0" fillId="0" borderId="0" xfId="55" applyNumberFormat="1" applyFont="1" applyFill="1" applyBorder="1" applyAlignment="1">
      <alignment horizontal="center" vertical="center"/>
    </xf>
    <xf numFmtId="0" fontId="0" fillId="0" borderId="0" xfId="0" applyFont="1" applyAlignment="1">
      <alignment horizontal="justify" vertical="center" wrapText="1"/>
    </xf>
    <xf numFmtId="0" fontId="0" fillId="0" borderId="21" xfId="0" applyFont="1" applyBorder="1" applyAlignment="1">
      <alignment horizontal="right" vertical="center"/>
    </xf>
    <xf numFmtId="0" fontId="0" fillId="0" borderId="22" xfId="0" applyNumberFormat="1" applyFont="1" applyBorder="1" applyAlignment="1">
      <alignment vertical="center" wrapText="1"/>
    </xf>
    <xf numFmtId="43" fontId="0" fillId="0" borderId="22" xfId="0" applyNumberFormat="1" applyFont="1" applyFill="1" applyBorder="1" applyAlignment="1">
      <alignment vertical="center"/>
    </xf>
    <xf numFmtId="9" fontId="0" fillId="0" borderId="22" xfId="55" applyFont="1" applyFill="1" applyBorder="1" applyAlignment="1">
      <alignment horizontal="center" vertical="center"/>
    </xf>
    <xf numFmtId="9" fontId="0" fillId="0" borderId="22" xfId="55" applyNumberFormat="1" applyFont="1" applyFill="1" applyBorder="1" applyAlignment="1">
      <alignment horizontal="center" vertical="center"/>
    </xf>
    <xf numFmtId="209" fontId="0" fillId="0" borderId="23" xfId="55" applyNumberFormat="1" applyFont="1" applyBorder="1" applyAlignment="1">
      <alignment horizontal="center" vertical="center"/>
    </xf>
    <xf numFmtId="0" fontId="0" fillId="0" borderId="24" xfId="0" applyFont="1" applyBorder="1" applyAlignment="1">
      <alignment horizontal="right" vertical="center"/>
    </xf>
    <xf numFmtId="0" fontId="0" fillId="0" borderId="0" xfId="0" applyNumberFormat="1" applyFont="1" applyBorder="1" applyAlignment="1">
      <alignment vertical="center" wrapText="1"/>
    </xf>
    <xf numFmtId="9" fontId="0" fillId="0" borderId="0" xfId="55" applyFont="1" applyFill="1" applyBorder="1" applyAlignment="1">
      <alignment horizontal="center" vertical="center"/>
    </xf>
    <xf numFmtId="209" fontId="0" fillId="0" borderId="20" xfId="55" applyNumberFormat="1" applyFont="1" applyBorder="1" applyAlignment="1">
      <alignment horizontal="center" vertical="center"/>
    </xf>
    <xf numFmtId="4" fontId="0" fillId="0" borderId="0" xfId="0" applyNumberFormat="1" applyFont="1" applyFill="1" applyAlignment="1">
      <alignment horizontal="justify" vertical="center"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49" fontId="1" fillId="0" borderId="0" xfId="0" applyNumberFormat="1" applyFont="1" applyFill="1" applyBorder="1" applyAlignment="1">
      <alignment horizontal="center" vertical="center" wrapText="1"/>
    </xf>
    <xf numFmtId="0" fontId="1" fillId="0" borderId="18" xfId="0" applyFont="1" applyBorder="1" applyAlignment="1">
      <alignment horizontal="right" vertical="center"/>
    </xf>
    <xf numFmtId="2" fontId="1" fillId="0" borderId="19" xfId="0" applyNumberFormat="1" applyFont="1" applyFill="1" applyBorder="1" applyAlignment="1">
      <alignment vertical="center"/>
    </xf>
    <xf numFmtId="9" fontId="1" fillId="0" borderId="19" xfId="55" applyFont="1" applyFill="1" applyBorder="1" applyAlignment="1">
      <alignment vertical="center"/>
    </xf>
    <xf numFmtId="43" fontId="1" fillId="0" borderId="19" xfId="0" applyNumberFormat="1" applyFont="1" applyFill="1" applyBorder="1" applyAlignment="1">
      <alignment vertical="center"/>
    </xf>
    <xf numFmtId="43" fontId="0" fillId="0" borderId="0" xfId="0" applyNumberFormat="1" applyFont="1" applyAlignment="1">
      <alignment vertical="center"/>
    </xf>
    <xf numFmtId="0" fontId="1" fillId="0" borderId="24" xfId="0" applyFont="1" applyBorder="1" applyAlignment="1">
      <alignment horizontal="right" vertical="center"/>
    </xf>
    <xf numFmtId="0" fontId="1" fillId="0" borderId="0" xfId="0" applyNumberFormat="1" applyFont="1" applyBorder="1" applyAlignment="1">
      <alignment vertical="center" wrapText="1"/>
    </xf>
    <xf numFmtId="2" fontId="1" fillId="0" borderId="0" xfId="0" applyNumberFormat="1" applyFont="1" applyFill="1" applyBorder="1" applyAlignment="1">
      <alignment vertical="center"/>
    </xf>
    <xf numFmtId="9" fontId="1" fillId="0" borderId="0" xfId="55" applyFont="1" applyFill="1" applyBorder="1" applyAlignment="1">
      <alignment horizontal="center" vertical="center"/>
    </xf>
    <xf numFmtId="43" fontId="1" fillId="0" borderId="0" xfId="0" applyNumberFormat="1" applyFont="1" applyFill="1" applyBorder="1" applyAlignment="1">
      <alignment vertical="center"/>
    </xf>
    <xf numFmtId="9" fontId="1" fillId="0" borderId="0" xfId="55" applyNumberFormat="1" applyFont="1" applyFill="1" applyBorder="1" applyAlignment="1">
      <alignment horizontal="center" vertical="center"/>
    </xf>
    <xf numFmtId="43" fontId="1" fillId="0" borderId="0" xfId="55" applyNumberFormat="1" applyFont="1" applyFill="1" applyBorder="1" applyAlignment="1">
      <alignment horizontal="center" vertical="center"/>
    </xf>
    <xf numFmtId="209" fontId="1" fillId="0" borderId="20" xfId="55" applyNumberFormat="1" applyFont="1" applyBorder="1" applyAlignment="1">
      <alignment horizontal="center" vertical="center"/>
    </xf>
    <xf numFmtId="0" fontId="1" fillId="0" borderId="0" xfId="0" applyFont="1" applyAlignment="1">
      <alignment vertical="center"/>
    </xf>
    <xf numFmtId="2" fontId="0" fillId="0" borderId="0" xfId="0" applyNumberFormat="1" applyFont="1" applyFill="1" applyBorder="1" applyAlignment="1">
      <alignment vertical="center"/>
    </xf>
    <xf numFmtId="0" fontId="1" fillId="0" borderId="0" xfId="55" applyNumberFormat="1" applyFont="1" applyFill="1" applyBorder="1" applyAlignment="1">
      <alignment horizontal="center" vertical="center"/>
    </xf>
    <xf numFmtId="0" fontId="0" fillId="0" borderId="0" xfId="0" applyFont="1" applyBorder="1" applyAlignment="1">
      <alignment vertical="center" wrapText="1"/>
    </xf>
    <xf numFmtId="43" fontId="0" fillId="0" borderId="0" xfId="0" applyNumberFormat="1" applyFont="1" applyFill="1" applyAlignment="1">
      <alignment vertical="center"/>
    </xf>
    <xf numFmtId="4" fontId="0" fillId="0" borderId="24" xfId="0" applyNumberFormat="1" applyFont="1" applyBorder="1" applyAlignment="1">
      <alignment horizontal="right" vertical="center"/>
    </xf>
    <xf numFmtId="49" fontId="0" fillId="0" borderId="0" xfId="0" applyNumberFormat="1" applyFill="1" applyBorder="1" applyAlignment="1">
      <alignment vertical="center" wrapText="1"/>
    </xf>
    <xf numFmtId="49" fontId="0" fillId="0" borderId="0" xfId="0" applyNumberFormat="1" applyFill="1" applyBorder="1" applyAlignment="1" applyProtection="1">
      <alignment vertical="center" wrapText="1"/>
      <protection/>
    </xf>
    <xf numFmtId="0" fontId="0" fillId="0" borderId="0" xfId="0" applyBorder="1" applyAlignment="1">
      <alignment vertical="center" wrapText="1"/>
    </xf>
    <xf numFmtId="0" fontId="0" fillId="0" borderId="0" xfId="0" applyFont="1" applyAlignment="1">
      <alignment horizontal="right" vertical="center"/>
    </xf>
    <xf numFmtId="0" fontId="0" fillId="0" borderId="0" xfId="0" applyNumberFormat="1" applyFont="1" applyAlignment="1">
      <alignment vertical="center" wrapText="1"/>
    </xf>
    <xf numFmtId="9" fontId="0" fillId="0" borderId="0" xfId="55" applyNumberFormat="1" applyFont="1" applyAlignment="1">
      <alignment horizontal="center" vertical="center"/>
    </xf>
    <xf numFmtId="43" fontId="0" fillId="0" borderId="0" xfId="55" applyNumberFormat="1" applyFont="1" applyAlignment="1">
      <alignment horizontal="center" vertical="center"/>
    </xf>
    <xf numFmtId="209" fontId="0" fillId="0" borderId="0" xfId="55" applyNumberFormat="1" applyFont="1" applyAlignment="1">
      <alignment horizontal="center" vertical="center"/>
    </xf>
    <xf numFmtId="9" fontId="1" fillId="0" borderId="19" xfId="55" applyFont="1" applyFill="1" applyBorder="1" applyAlignment="1">
      <alignment horizontal="center" vertical="center"/>
    </xf>
    <xf numFmtId="0" fontId="1" fillId="0" borderId="19" xfId="0" applyNumberFormat="1" applyFont="1" applyBorder="1" applyAlignment="1">
      <alignment horizontal="center" vertical="center" wrapText="1"/>
    </xf>
    <xf numFmtId="0" fontId="0" fillId="0" borderId="0" xfId="0" applyAlignment="1">
      <alignment vertical="center" wrapText="1"/>
    </xf>
    <xf numFmtId="49" fontId="1" fillId="0" borderId="18" xfId="0" applyNumberFormat="1" applyFont="1" applyBorder="1" applyAlignment="1">
      <alignment horizontal="center" vertical="center" textRotation="90" wrapText="1"/>
    </xf>
    <xf numFmtId="0" fontId="1" fillId="0" borderId="25" xfId="0" applyFont="1" applyBorder="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49" fontId="0" fillId="0" borderId="0" xfId="0" applyNumberFormat="1" applyAlignment="1">
      <alignment vertical="center" wrapText="1"/>
    </xf>
    <xf numFmtId="43" fontId="0" fillId="0" borderId="0" xfId="0" applyNumberFormat="1" applyAlignment="1">
      <alignment vertical="center" wrapText="1"/>
    </xf>
    <xf numFmtId="49" fontId="0" fillId="0" borderId="24" xfId="0" applyNumberFormat="1" applyFont="1" applyFill="1" applyBorder="1" applyAlignment="1">
      <alignment vertical="center" wrapText="1"/>
    </xf>
    <xf numFmtId="0" fontId="4" fillId="0" borderId="0" xfId="0" applyFont="1" applyAlignment="1">
      <alignment horizontal="center"/>
    </xf>
    <xf numFmtId="0" fontId="5" fillId="0" borderId="0" xfId="0" applyFont="1" applyAlignment="1">
      <alignment/>
    </xf>
    <xf numFmtId="0" fontId="5" fillId="0" borderId="0" xfId="0" applyFont="1" applyFill="1" applyAlignment="1">
      <alignment horizontal="justify" vertical="center" wrapText="1"/>
    </xf>
    <xf numFmtId="0" fontId="4" fillId="33" borderId="0" xfId="0" applyFont="1" applyFill="1" applyAlignment="1">
      <alignment vertical="center" wrapText="1"/>
    </xf>
    <xf numFmtId="207" fontId="4" fillId="33" borderId="0" xfId="49" applyFont="1" applyFill="1" applyAlignment="1">
      <alignment horizontal="right" vertical="center" wrapText="1"/>
    </xf>
    <xf numFmtId="0" fontId="4" fillId="33" borderId="0" xfId="0" applyFont="1" applyFill="1" applyAlignment="1">
      <alignment/>
    </xf>
    <xf numFmtId="0" fontId="5" fillId="33" borderId="0" xfId="0" applyFont="1" applyFill="1" applyAlignment="1">
      <alignment/>
    </xf>
    <xf numFmtId="207" fontId="4" fillId="33" borderId="0" xfId="49" applyFont="1" applyFill="1" applyAlignment="1">
      <alignment/>
    </xf>
    <xf numFmtId="207" fontId="4" fillId="33" borderId="0" xfId="49" applyFont="1" applyFill="1" applyAlignment="1">
      <alignment/>
    </xf>
    <xf numFmtId="0" fontId="4" fillId="0" borderId="0" xfId="0" applyFont="1" applyFill="1" applyAlignment="1">
      <alignment/>
    </xf>
    <xf numFmtId="169" fontId="4" fillId="0" borderId="0" xfId="0" applyNumberFormat="1" applyFont="1" applyFill="1" applyAlignment="1">
      <alignment horizontal="left" indent="15"/>
    </xf>
    <xf numFmtId="0" fontId="5" fillId="0" borderId="0" xfId="0" applyFont="1" applyFill="1" applyAlignment="1">
      <alignment/>
    </xf>
    <xf numFmtId="0" fontId="4" fillId="0" borderId="0" xfId="0" applyFont="1" applyFill="1" applyAlignment="1">
      <alignment horizontal="center" vertical="top" wrapText="1"/>
    </xf>
    <xf numFmtId="0" fontId="4" fillId="0" borderId="0" xfId="0" applyFont="1" applyAlignment="1">
      <alignment/>
    </xf>
    <xf numFmtId="49" fontId="5" fillId="0" borderId="0" xfId="0" applyNumberFormat="1" applyFont="1" applyFill="1" applyAlignment="1">
      <alignment vertical="center"/>
    </xf>
    <xf numFmtId="0" fontId="5" fillId="0" borderId="0" xfId="0" applyFont="1" applyAlignment="1">
      <alignment vertical="center"/>
    </xf>
    <xf numFmtId="43" fontId="5" fillId="0" borderId="0" xfId="0" applyNumberFormat="1" applyFont="1" applyAlignment="1">
      <alignment/>
    </xf>
    <xf numFmtId="4" fontId="5" fillId="0" borderId="0" xfId="0" applyNumberFormat="1" applyFont="1" applyAlignment="1">
      <alignment/>
    </xf>
    <xf numFmtId="207" fontId="5" fillId="0" borderId="0" xfId="0" applyNumberFormat="1" applyFont="1" applyAlignment="1">
      <alignment/>
    </xf>
    <xf numFmtId="0" fontId="0" fillId="0" borderId="0" xfId="0" applyFill="1" applyAlignment="1">
      <alignment vertical="center" wrapText="1"/>
    </xf>
    <xf numFmtId="9" fontId="1" fillId="0" borderId="25" xfId="55" applyFont="1" applyFill="1" applyBorder="1" applyAlignment="1">
      <alignment horizontal="center" vertical="center"/>
    </xf>
    <xf numFmtId="49" fontId="0" fillId="0" borderId="0" xfId="0" applyNumberFormat="1" applyFont="1" applyFill="1" applyBorder="1" applyAlignment="1">
      <alignment vertical="center" wrapText="1"/>
    </xf>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10" fillId="34" borderId="26" xfId="0" applyFont="1" applyFill="1" applyBorder="1" applyAlignment="1">
      <alignment horizontal="center" vertical="center" wrapText="1"/>
    </xf>
    <xf numFmtId="49" fontId="3" fillId="0" borderId="0" xfId="0" applyNumberFormat="1" applyFont="1" applyFill="1" applyBorder="1" applyAlignment="1">
      <alignment horizontal="center"/>
    </xf>
    <xf numFmtId="43" fontId="11" fillId="34" borderId="26" xfId="0" applyNumberFormat="1" applyFont="1" applyFill="1" applyBorder="1" applyAlignment="1">
      <alignment/>
    </xf>
    <xf numFmtId="43" fontId="10" fillId="34" borderId="26"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9" fillId="35" borderId="27" xfId="0" applyFont="1" applyFill="1" applyBorder="1" applyAlignment="1">
      <alignment/>
    </xf>
    <xf numFmtId="0" fontId="9" fillId="35" borderId="27" xfId="0" applyFont="1" applyFill="1" applyBorder="1" applyAlignment="1">
      <alignment horizontal="center" vertical="center" wrapText="1"/>
    </xf>
    <xf numFmtId="49" fontId="0" fillId="0" borderId="0" xfId="0" applyNumberFormat="1" applyFont="1" applyFill="1" applyAlignment="1">
      <alignment horizontal="justify" vertical="center" wrapText="1"/>
    </xf>
    <xf numFmtId="207" fontId="0" fillId="0" borderId="0" xfId="49" applyFont="1" applyFill="1" applyAlignment="1">
      <alignment horizontal="left" vertical="center" wrapText="1"/>
    </xf>
    <xf numFmtId="49" fontId="1" fillId="0" borderId="18" xfId="0" applyNumberFormat="1" applyFont="1" applyBorder="1" applyAlignment="1">
      <alignment horizontal="justify" vertical="center" textRotation="90" wrapText="1"/>
    </xf>
    <xf numFmtId="49" fontId="1" fillId="0" borderId="19" xfId="0" applyNumberFormat="1" applyFont="1" applyBorder="1" applyAlignment="1">
      <alignment horizontal="justify" vertical="center" textRotation="90" wrapText="1"/>
    </xf>
    <xf numFmtId="0" fontId="1" fillId="0" borderId="19" xfId="0" applyFont="1" applyBorder="1" applyAlignment="1">
      <alignment horizontal="left" vertical="center" wrapText="1"/>
    </xf>
    <xf numFmtId="0" fontId="0" fillId="0" borderId="27" xfId="0" applyFont="1" applyFill="1" applyBorder="1" applyAlignment="1">
      <alignment vertical="center" wrapText="1"/>
    </xf>
    <xf numFmtId="0" fontId="0" fillId="33" borderId="27" xfId="0" applyFont="1" applyFill="1" applyBorder="1" applyAlignment="1">
      <alignment vertical="center" wrapText="1"/>
    </xf>
    <xf numFmtId="0" fontId="0" fillId="36" borderId="0" xfId="0" applyFill="1" applyAlignment="1">
      <alignment/>
    </xf>
    <xf numFmtId="0" fontId="0" fillId="33" borderId="28" xfId="0" applyFont="1" applyFill="1" applyBorder="1" applyAlignment="1">
      <alignment vertical="center" wrapText="1"/>
    </xf>
    <xf numFmtId="0" fontId="0" fillId="0" borderId="28" xfId="0" applyFont="1" applyFill="1" applyBorder="1" applyAlignment="1">
      <alignment vertical="center" wrapText="1"/>
    </xf>
    <xf numFmtId="0" fontId="5" fillId="0" borderId="0" xfId="0" applyFont="1" applyBorder="1" applyAlignment="1">
      <alignment horizontal="justify" vertical="center"/>
    </xf>
    <xf numFmtId="0" fontId="5" fillId="0" borderId="0" xfId="0" applyFont="1" applyBorder="1" applyAlignment="1">
      <alignment vertical="center"/>
    </xf>
    <xf numFmtId="4" fontId="5" fillId="0" borderId="0" xfId="0" applyNumberFormat="1" applyFont="1" applyAlignment="1">
      <alignment vertical="center"/>
    </xf>
    <xf numFmtId="43" fontId="5" fillId="0" borderId="0" xfId="0" applyNumberFormat="1" applyFont="1" applyAlignment="1">
      <alignment vertical="center"/>
    </xf>
    <xf numFmtId="0" fontId="5" fillId="0" borderId="0" xfId="0" applyFont="1" applyFill="1" applyAlignment="1">
      <alignment vertical="center"/>
    </xf>
    <xf numFmtId="0" fontId="4" fillId="0" borderId="0" xfId="0" applyFont="1" applyAlignment="1">
      <alignment horizontal="justify" vertical="center" wrapText="1"/>
    </xf>
    <xf numFmtId="49" fontId="0" fillId="33" borderId="27" xfId="0" applyNumberFormat="1" applyFill="1" applyBorder="1" applyAlignment="1">
      <alignment vertical="center" wrapText="1"/>
    </xf>
    <xf numFmtId="43" fontId="0" fillId="33" borderId="27" xfId="0" applyNumberFormat="1" applyFont="1" applyFill="1" applyBorder="1" applyAlignment="1">
      <alignment vertical="center" wrapText="1"/>
    </xf>
    <xf numFmtId="49" fontId="0" fillId="33" borderId="27" xfId="0" applyNumberFormat="1" applyFont="1" applyFill="1" applyBorder="1" applyAlignment="1">
      <alignment vertical="center" wrapText="1"/>
    </xf>
    <xf numFmtId="43" fontId="4" fillId="0" borderId="29" xfId="0" applyNumberFormat="1" applyFont="1" applyBorder="1" applyAlignment="1">
      <alignment horizontal="center" vertical="center" wrapText="1"/>
    </xf>
    <xf numFmtId="49" fontId="0" fillId="0" borderId="27" xfId="0" applyNumberFormat="1" applyFont="1" applyFill="1" applyBorder="1" applyAlignment="1">
      <alignment vertical="center" wrapText="1"/>
    </xf>
    <xf numFmtId="43" fontId="0" fillId="0" borderId="22" xfId="55" applyNumberFormat="1" applyFont="1" applyFill="1" applyBorder="1" applyAlignment="1">
      <alignment horizontal="center" vertical="center"/>
    </xf>
    <xf numFmtId="43" fontId="11" fillId="34" borderId="30" xfId="0" applyNumberFormat="1" applyFont="1" applyFill="1" applyBorder="1" applyAlignment="1">
      <alignment vertical="center" wrapText="1"/>
    </xf>
    <xf numFmtId="0" fontId="0" fillId="0" borderId="27" xfId="0" applyFont="1" applyFill="1" applyBorder="1" applyAlignment="1">
      <alignment horizontal="left" vertical="center" wrapText="1"/>
    </xf>
    <xf numFmtId="4" fontId="0" fillId="0" borderId="27" xfId="49" applyNumberFormat="1" applyFont="1" applyFill="1" applyBorder="1" applyAlignment="1">
      <alignment horizontal="right" vertical="center" wrapText="1"/>
    </xf>
    <xf numFmtId="0" fontId="0" fillId="33" borderId="27" xfId="0" applyFont="1" applyFill="1" applyBorder="1" applyAlignment="1">
      <alignment horizontal="left" vertical="center" wrapText="1"/>
    </xf>
    <xf numFmtId="4" fontId="0" fillId="33" borderId="27" xfId="49" applyNumberFormat="1" applyFont="1" applyFill="1" applyBorder="1" applyAlignment="1">
      <alignment horizontal="right" vertical="center" wrapText="1"/>
    </xf>
    <xf numFmtId="0" fontId="9" fillId="34" borderId="26" xfId="0" applyFont="1" applyFill="1" applyBorder="1" applyAlignment="1">
      <alignment horizontal="center" vertical="center" wrapText="1"/>
    </xf>
    <xf numFmtId="49" fontId="0" fillId="0" borderId="27" xfId="0" applyNumberFormat="1" applyFont="1" applyFill="1" applyBorder="1" applyAlignment="1">
      <alignment horizontal="justify" vertical="center" wrapText="1"/>
    </xf>
    <xf numFmtId="4" fontId="0" fillId="0" borderId="27" xfId="49" applyNumberFormat="1" applyFont="1" applyFill="1" applyBorder="1" applyAlignment="1">
      <alignment horizontal="left" vertical="center" wrapText="1"/>
    </xf>
    <xf numFmtId="4" fontId="5" fillId="0" borderId="27" xfId="49" applyNumberFormat="1" applyFont="1" applyFill="1" applyBorder="1" applyAlignment="1">
      <alignment horizontal="right" vertical="center" wrapText="1"/>
    </xf>
    <xf numFmtId="49" fontId="0" fillId="33" borderId="27" xfId="0" applyNumberFormat="1" applyFont="1" applyFill="1" applyBorder="1" applyAlignment="1">
      <alignment horizontal="justify" vertical="center" wrapText="1"/>
    </xf>
    <xf numFmtId="49" fontId="9" fillId="34" borderId="27" xfId="0" applyNumberFormat="1" applyFont="1" applyFill="1" applyBorder="1" applyAlignment="1">
      <alignment horizontal="justify" vertical="center" wrapText="1"/>
    </xf>
    <xf numFmtId="0" fontId="9" fillId="34" borderId="27" xfId="0" applyFont="1" applyFill="1" applyBorder="1" applyAlignment="1">
      <alignment horizontal="left" vertical="center" wrapText="1"/>
    </xf>
    <xf numFmtId="0" fontId="10" fillId="0" borderId="0" xfId="0" applyFont="1" applyFill="1" applyBorder="1" applyAlignment="1">
      <alignment horizontal="center"/>
    </xf>
    <xf numFmtId="43" fontId="10" fillId="0" borderId="0" xfId="0" applyNumberFormat="1" applyFont="1" applyFill="1" applyBorder="1" applyAlignment="1">
      <alignment horizontal="center"/>
    </xf>
    <xf numFmtId="0" fontId="10" fillId="37" borderId="27" xfId="0" applyFont="1" applyFill="1" applyBorder="1" applyAlignment="1">
      <alignment horizontal="center" vertical="center" wrapText="1"/>
    </xf>
    <xf numFmtId="0" fontId="10" fillId="37" borderId="24" xfId="0" applyFont="1" applyFill="1" applyBorder="1" applyAlignment="1">
      <alignment horizontal="center" vertical="center"/>
    </xf>
    <xf numFmtId="0" fontId="10" fillId="37" borderId="0" xfId="0" applyNumberFormat="1" applyFont="1" applyFill="1" applyBorder="1" applyAlignment="1">
      <alignment horizontal="center" vertical="center" wrapText="1"/>
    </xf>
    <xf numFmtId="2" fontId="9" fillId="37" borderId="0" xfId="0" applyNumberFormat="1" applyFont="1" applyFill="1" applyBorder="1" applyAlignment="1">
      <alignment vertical="center"/>
    </xf>
    <xf numFmtId="9" fontId="9" fillId="37" borderId="0" xfId="55" applyNumberFormat="1" applyFont="1" applyFill="1" applyBorder="1" applyAlignment="1">
      <alignment horizontal="center" vertical="center"/>
    </xf>
    <xf numFmtId="43" fontId="9" fillId="37" borderId="0" xfId="0" applyNumberFormat="1" applyFont="1" applyFill="1" applyBorder="1" applyAlignment="1">
      <alignment vertical="center"/>
    </xf>
    <xf numFmtId="209" fontId="9" fillId="37" borderId="20" xfId="55" applyNumberFormat="1" applyFont="1" applyFill="1" applyBorder="1" applyAlignment="1">
      <alignment horizontal="center" vertical="center"/>
    </xf>
    <xf numFmtId="0" fontId="9" fillId="37" borderId="31" xfId="0" applyFont="1" applyFill="1" applyBorder="1" applyAlignment="1">
      <alignment horizontal="center"/>
    </xf>
    <xf numFmtId="0" fontId="9" fillId="37" borderId="32" xfId="0" applyFont="1" applyFill="1" applyBorder="1" applyAlignment="1">
      <alignment/>
    </xf>
    <xf numFmtId="43" fontId="9" fillId="37" borderId="32" xfId="0" applyNumberFormat="1" applyFont="1" applyFill="1" applyBorder="1" applyAlignment="1">
      <alignment/>
    </xf>
    <xf numFmtId="43" fontId="9" fillId="37" borderId="33" xfId="0" applyNumberFormat="1" applyFont="1" applyFill="1" applyBorder="1" applyAlignment="1">
      <alignment/>
    </xf>
    <xf numFmtId="0" fontId="10" fillId="37" borderId="27" xfId="0" applyFont="1" applyFill="1" applyBorder="1" applyAlignment="1">
      <alignment vertical="center" wrapText="1"/>
    </xf>
    <xf numFmtId="4" fontId="10" fillId="37" borderId="27" xfId="0" applyNumberFormat="1" applyFont="1" applyFill="1" applyBorder="1" applyAlignment="1">
      <alignment vertical="center"/>
    </xf>
    <xf numFmtId="10" fontId="10" fillId="37" borderId="27" xfId="55" applyNumberFormat="1" applyFont="1" applyFill="1" applyBorder="1" applyAlignment="1">
      <alignment horizontal="center" vertical="center"/>
    </xf>
    <xf numFmtId="43" fontId="10" fillId="35" borderId="26" xfId="0" applyNumberFormat="1" applyFont="1" applyFill="1" applyBorder="1" applyAlignment="1">
      <alignment vertical="center" wrapText="1"/>
    </xf>
    <xf numFmtId="0" fontId="10" fillId="35" borderId="26" xfId="0" applyFont="1" applyFill="1" applyBorder="1" applyAlignment="1">
      <alignment horizontal="center" vertical="center" wrapText="1"/>
    </xf>
    <xf numFmtId="49" fontId="1" fillId="0" borderId="34" xfId="0" applyNumberFormat="1" applyFont="1" applyBorder="1" applyAlignment="1">
      <alignment horizontal="center" vertical="center" textRotation="90" wrapText="1"/>
    </xf>
    <xf numFmtId="49" fontId="1" fillId="0" borderId="35" xfId="0" applyNumberFormat="1" applyFont="1" applyBorder="1" applyAlignment="1">
      <alignment horizontal="center" vertical="center" textRotation="90" wrapText="1"/>
    </xf>
    <xf numFmtId="0" fontId="1" fillId="0" borderId="35" xfId="0" applyFont="1" applyBorder="1" applyAlignment="1">
      <alignment horizontal="center" vertical="center" wrapText="1"/>
    </xf>
    <xf numFmtId="43" fontId="4" fillId="0" borderId="35" xfId="0" applyNumberFormat="1" applyFont="1" applyBorder="1" applyAlignment="1">
      <alignment horizontal="center" vertical="center" wrapText="1"/>
    </xf>
    <xf numFmtId="49" fontId="0" fillId="33" borderId="28" xfId="0" applyNumberFormat="1" applyFill="1" applyBorder="1" applyAlignment="1">
      <alignment vertical="center" wrapText="1"/>
    </xf>
    <xf numFmtId="49" fontId="0" fillId="0" borderId="21" xfId="0" applyNumberFormat="1" applyFont="1" applyFill="1" applyBorder="1" applyAlignment="1">
      <alignment vertical="center" wrapText="1"/>
    </xf>
    <xf numFmtId="49" fontId="0" fillId="0" borderId="22" xfId="0" applyNumberFormat="1" applyFont="1" applyFill="1" applyBorder="1" applyAlignment="1">
      <alignment vertical="center" wrapText="1"/>
    </xf>
    <xf numFmtId="43" fontId="0" fillId="0" borderId="22" xfId="0" applyNumberFormat="1"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43" fontId="0" fillId="0" borderId="37" xfId="0" applyNumberFormat="1" applyFill="1" applyBorder="1" applyAlignment="1">
      <alignment vertical="center"/>
    </xf>
    <xf numFmtId="43" fontId="4" fillId="0" borderId="26" xfId="0" applyNumberFormat="1" applyFont="1" applyBorder="1" applyAlignment="1">
      <alignment horizontal="center"/>
    </xf>
    <xf numFmtId="0" fontId="9" fillId="35" borderId="26" xfId="0" applyFont="1" applyFill="1" applyBorder="1" applyAlignment="1">
      <alignment horizontal="center" vertical="center"/>
    </xf>
    <xf numFmtId="0" fontId="9" fillId="35" borderId="26" xfId="0" applyNumberFormat="1" applyFont="1" applyFill="1" applyBorder="1" applyAlignment="1">
      <alignment horizontal="center" vertical="center" wrapText="1"/>
    </xf>
    <xf numFmtId="43" fontId="9" fillId="35" borderId="13" xfId="0" applyNumberFormat="1" applyFont="1" applyFill="1" applyBorder="1" applyAlignment="1">
      <alignment horizontal="center" vertical="center" wrapText="1"/>
    </xf>
    <xf numFmtId="43" fontId="9" fillId="35" borderId="10" xfId="0" applyNumberFormat="1" applyFont="1" applyFill="1" applyBorder="1" applyAlignment="1">
      <alignment horizontal="center" vertical="center" wrapText="1"/>
    </xf>
    <xf numFmtId="43" fontId="9" fillId="35" borderId="26" xfId="0" applyNumberFormat="1" applyFont="1" applyFill="1" applyBorder="1" applyAlignment="1">
      <alignment horizontal="center" vertical="center" wrapText="1"/>
    </xf>
    <xf numFmtId="9" fontId="9" fillId="35" borderId="26" xfId="55" applyNumberFormat="1" applyFont="1" applyFill="1" applyBorder="1" applyAlignment="1">
      <alignment horizontal="center" vertical="center" wrapText="1"/>
    </xf>
    <xf numFmtId="43" fontId="9" fillId="35" borderId="26" xfId="55" applyNumberFormat="1" applyFont="1" applyFill="1" applyBorder="1" applyAlignment="1">
      <alignment horizontal="center" vertical="center" wrapText="1"/>
    </xf>
    <xf numFmtId="209" fontId="9" fillId="35" borderId="26" xfId="55" applyNumberFormat="1" applyFont="1" applyFill="1" applyBorder="1" applyAlignment="1">
      <alignment horizontal="center" vertical="center" wrapText="1"/>
    </xf>
    <xf numFmtId="4" fontId="0" fillId="0" borderId="0" xfId="49" applyNumberFormat="1" applyFont="1" applyFill="1" applyBorder="1" applyAlignment="1">
      <alignment horizontal="left" vertical="center" wrapText="1"/>
    </xf>
    <xf numFmtId="0" fontId="1" fillId="0" borderId="0" xfId="0" applyFont="1" applyAlignment="1">
      <alignment horizontal="center" vertical="center"/>
    </xf>
    <xf numFmtId="0" fontId="1" fillId="0" borderId="28" xfId="0" applyFont="1" applyFill="1" applyBorder="1" applyAlignment="1">
      <alignment vertical="center" wrapText="1"/>
    </xf>
    <xf numFmtId="0" fontId="1" fillId="0" borderId="27" xfId="0" applyFont="1" applyFill="1" applyBorder="1" applyAlignment="1">
      <alignment vertical="center" wrapText="1"/>
    </xf>
    <xf numFmtId="207" fontId="0" fillId="0" borderId="0" xfId="49" applyFont="1" applyFill="1" applyAlignment="1">
      <alignment vertical="center" wrapText="1"/>
    </xf>
    <xf numFmtId="0" fontId="0" fillId="0" borderId="0" xfId="0" applyFont="1" applyBorder="1" applyAlignment="1">
      <alignment vertical="center"/>
    </xf>
    <xf numFmtId="4" fontId="0" fillId="0" borderId="0" xfId="0" applyNumberFormat="1" applyFont="1" applyAlignment="1">
      <alignment horizontal="right" vertical="center" wrapText="1"/>
    </xf>
    <xf numFmtId="4"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0" fontId="1" fillId="0" borderId="27" xfId="0" applyFont="1" applyFill="1" applyBorder="1" applyAlignment="1">
      <alignment horizontal="justify" vertical="center" wrapText="1"/>
    </xf>
    <xf numFmtId="0" fontId="1" fillId="0" borderId="27" xfId="0" applyFont="1" applyFill="1" applyBorder="1" applyAlignment="1" applyProtection="1">
      <alignment horizontal="justify" vertical="center" wrapText="1"/>
      <protection/>
    </xf>
    <xf numFmtId="4" fontId="1" fillId="0" borderId="38" xfId="0" applyNumberFormat="1" applyFont="1" applyFill="1" applyBorder="1" applyAlignment="1">
      <alignment horizontal="right" vertical="center" wrapText="1"/>
    </xf>
    <xf numFmtId="4" fontId="0" fillId="0" borderId="38"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0" fontId="0" fillId="0" borderId="31" xfId="0" applyNumberFormat="1" applyFont="1" applyFill="1" applyBorder="1" applyAlignment="1">
      <alignment horizontal="justify" vertical="center" wrapText="1"/>
    </xf>
    <xf numFmtId="4" fontId="1" fillId="0" borderId="27" xfId="0" applyNumberFormat="1" applyFont="1" applyFill="1" applyBorder="1" applyAlignment="1">
      <alignment horizontal="right" vertical="center" wrapText="1"/>
    </xf>
    <xf numFmtId="4" fontId="1" fillId="0" borderId="38" xfId="0" applyNumberFormat="1" applyFont="1" applyFill="1" applyBorder="1" applyAlignment="1">
      <alignment horizontal="center" vertical="center" wrapText="1"/>
    </xf>
    <xf numFmtId="0" fontId="0" fillId="0" borderId="31" xfId="0" applyFont="1" applyFill="1" applyBorder="1" applyAlignment="1">
      <alignment horizontal="justify" vertical="center" wrapText="1"/>
    </xf>
    <xf numFmtId="4" fontId="0" fillId="0" borderId="27" xfId="0" applyNumberFormat="1" applyFont="1" applyFill="1" applyBorder="1" applyAlignment="1">
      <alignment horizontal="right" vertical="center" wrapText="1"/>
    </xf>
    <xf numFmtId="0" fontId="0" fillId="0" borderId="16" xfId="0" applyNumberFormat="1" applyFont="1" applyFill="1" applyBorder="1" applyAlignment="1">
      <alignment horizontal="justify" vertical="center" wrapText="1"/>
    </xf>
    <xf numFmtId="4" fontId="0" fillId="0" borderId="39" xfId="0" applyNumberFormat="1" applyFont="1" applyFill="1" applyBorder="1" applyAlignment="1">
      <alignment horizontal="right" vertical="center" wrapText="1"/>
    </xf>
    <xf numFmtId="4" fontId="0" fillId="0" borderId="27" xfId="0" applyNumberFormat="1" applyFont="1" applyFill="1" applyBorder="1" applyAlignment="1">
      <alignment horizontal="center" vertical="center" wrapText="1"/>
    </xf>
    <xf numFmtId="4" fontId="1" fillId="0" borderId="27" xfId="0" applyNumberFormat="1" applyFont="1" applyFill="1" applyBorder="1" applyAlignment="1">
      <alignment horizontal="center" vertical="center" wrapText="1"/>
    </xf>
    <xf numFmtId="0" fontId="0" fillId="0" borderId="27" xfId="0"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27" xfId="0" applyFont="1" applyBorder="1" applyAlignment="1">
      <alignment vertical="center"/>
    </xf>
    <xf numFmtId="0" fontId="0" fillId="0" borderId="31" xfId="0" applyFont="1" applyBorder="1" applyAlignment="1">
      <alignment vertical="center"/>
    </xf>
    <xf numFmtId="1" fontId="0" fillId="0" borderId="38" xfId="0" applyNumberFormat="1" applyFont="1" applyFill="1" applyBorder="1" applyAlignment="1">
      <alignment horizontal="center" vertical="center" wrapText="1"/>
    </xf>
    <xf numFmtId="0" fontId="0" fillId="0" borderId="38" xfId="0" applyFont="1" applyBorder="1" applyAlignment="1">
      <alignment vertical="center"/>
    </xf>
    <xf numFmtId="0" fontId="0" fillId="0" borderId="38" xfId="0" applyFont="1" applyFill="1" applyBorder="1" applyAlignment="1" applyProtection="1">
      <alignment horizontal="center" vertical="center" wrapText="1"/>
      <protection/>
    </xf>
    <xf numFmtId="43" fontId="0" fillId="0" borderId="27" xfId="0" applyNumberFormat="1" applyFont="1" applyFill="1" applyBorder="1" applyAlignment="1">
      <alignment horizontal="right" vertical="center" wrapText="1"/>
    </xf>
    <xf numFmtId="4" fontId="1" fillId="0" borderId="27" xfId="0" applyNumberFormat="1" applyFont="1" applyFill="1" applyBorder="1" applyAlignment="1">
      <alignment vertical="center"/>
    </xf>
    <xf numFmtId="0" fontId="1" fillId="0" borderId="38" xfId="0" applyFont="1" applyFill="1" applyBorder="1" applyAlignment="1">
      <alignment horizontal="justify" vertical="center" wrapText="1"/>
    </xf>
    <xf numFmtId="0" fontId="0" fillId="0" borderId="27" xfId="0" applyFont="1" applyFill="1" applyBorder="1" applyAlignment="1" applyProtection="1">
      <alignment horizontal="justify" vertical="center" wrapText="1"/>
      <protection/>
    </xf>
    <xf numFmtId="4" fontId="0" fillId="0" borderId="27" xfId="0" applyNumberFormat="1" applyFont="1" applyFill="1" applyBorder="1" applyAlignment="1" applyProtection="1">
      <alignment horizontal="right" vertical="center" wrapText="1"/>
      <protection locked="0"/>
    </xf>
    <xf numFmtId="4" fontId="0" fillId="0" borderId="27" xfId="0" applyNumberFormat="1" applyFont="1" applyFill="1" applyBorder="1" applyAlignment="1" applyProtection="1">
      <alignment horizontal="justify" vertical="center" wrapText="1"/>
      <protection/>
    </xf>
    <xf numFmtId="4" fontId="0" fillId="0" borderId="38" xfId="0" applyNumberFormat="1" applyFont="1" applyFill="1" applyBorder="1" applyAlignment="1" applyProtection="1">
      <alignment horizontal="right" vertical="center" wrapText="1"/>
      <protection locked="0"/>
    </xf>
    <xf numFmtId="0" fontId="0" fillId="0" borderId="38" xfId="0" applyFont="1" applyFill="1" applyBorder="1" applyAlignment="1">
      <alignment horizontal="justify" vertical="center" wrapText="1"/>
    </xf>
    <xf numFmtId="43" fontId="0" fillId="0" borderId="39" xfId="0" applyNumberFormat="1" applyFont="1" applyFill="1" applyBorder="1" applyAlignment="1">
      <alignment horizontal="right" vertical="center" wrapText="1"/>
    </xf>
    <xf numFmtId="1" fontId="0" fillId="0" borderId="27" xfId="0" applyNumberFormat="1" applyFont="1" applyFill="1" applyBorder="1" applyAlignment="1">
      <alignment horizontal="center" vertical="center" wrapText="1"/>
    </xf>
    <xf numFmtId="4" fontId="1" fillId="0" borderId="38" xfId="0" applyNumberFormat="1" applyFont="1" applyFill="1" applyBorder="1" applyAlignment="1" applyProtection="1">
      <alignment horizontal="right" vertical="center" wrapText="1"/>
      <protection locked="0"/>
    </xf>
    <xf numFmtId="0" fontId="0" fillId="0" borderId="31" xfId="0" applyFont="1" applyFill="1" applyBorder="1" applyAlignment="1" applyProtection="1">
      <alignment horizontal="justify" vertical="center" wrapText="1"/>
      <protection/>
    </xf>
    <xf numFmtId="0" fontId="0" fillId="0" borderId="27" xfId="0" applyFont="1" applyFill="1" applyBorder="1" applyAlignment="1" applyProtection="1">
      <alignment horizontal="left" vertical="center"/>
      <protection/>
    </xf>
    <xf numFmtId="1" fontId="0" fillId="0" borderId="12" xfId="0" applyNumberFormat="1" applyFont="1" applyFill="1" applyBorder="1" applyAlignment="1">
      <alignment horizontal="center" vertical="center" wrapText="1"/>
    </xf>
    <xf numFmtId="0" fontId="0" fillId="0" borderId="0" xfId="0" applyFont="1" applyFill="1" applyAlignment="1">
      <alignment vertical="center"/>
    </xf>
    <xf numFmtId="4" fontId="0" fillId="0" borderId="39" xfId="0" applyNumberFormat="1" applyFont="1" applyFill="1" applyBorder="1" applyAlignment="1" applyProtection="1">
      <alignment horizontal="right" vertical="center" wrapText="1"/>
      <protection locked="0"/>
    </xf>
    <xf numFmtId="43" fontId="0" fillId="0" borderId="38" xfId="0" applyNumberFormat="1" applyFont="1" applyFill="1" applyBorder="1" applyAlignment="1">
      <alignment horizontal="right" vertical="center" wrapText="1"/>
    </xf>
    <xf numFmtId="43" fontId="1" fillId="0" borderId="38" xfId="0" applyNumberFormat="1" applyFont="1" applyFill="1" applyBorder="1" applyAlignment="1">
      <alignment horizontal="right" vertical="center" wrapText="1"/>
    </xf>
    <xf numFmtId="4" fontId="1" fillId="0" borderId="27" xfId="0" applyNumberFormat="1" applyFont="1" applyFill="1" applyBorder="1" applyAlignment="1" applyProtection="1">
      <alignment horizontal="justify" vertical="center" wrapText="1"/>
      <protection/>
    </xf>
    <xf numFmtId="4" fontId="0" fillId="0" borderId="27" xfId="0" applyNumberFormat="1" applyFont="1" applyBorder="1" applyAlignment="1">
      <alignment horizontal="right" vertical="center" wrapText="1"/>
    </xf>
    <xf numFmtId="4" fontId="0" fillId="0" borderId="12" xfId="0" applyNumberFormat="1" applyFont="1" applyBorder="1" applyAlignment="1">
      <alignment horizontal="right" vertical="center" wrapText="1"/>
    </xf>
    <xf numFmtId="0" fontId="0" fillId="0" borderId="33" xfId="0" applyFont="1" applyBorder="1" applyAlignment="1">
      <alignment vertical="center"/>
    </xf>
    <xf numFmtId="0" fontId="0" fillId="0" borderId="12" xfId="0" applyFont="1" applyBorder="1" applyAlignment="1">
      <alignment vertical="center"/>
    </xf>
    <xf numFmtId="4" fontId="0" fillId="0" borderId="40" xfId="0" applyNumberFormat="1" applyFont="1" applyFill="1" applyBorder="1" applyAlignment="1" applyProtection="1">
      <alignment horizontal="right" vertical="center" wrapText="1"/>
      <protection locked="0"/>
    </xf>
    <xf numFmtId="207" fontId="0" fillId="0" borderId="39" xfId="49" applyFont="1" applyBorder="1" applyAlignment="1">
      <alignment horizontal="right" vertical="center" wrapText="1"/>
    </xf>
    <xf numFmtId="49" fontId="0" fillId="0" borderId="16" xfId="0" applyNumberFormat="1" applyFont="1" applyFill="1" applyBorder="1" applyAlignment="1">
      <alignment horizontal="justify" vertical="center" wrapText="1"/>
    </xf>
    <xf numFmtId="4" fontId="0" fillId="0" borderId="38" xfId="0" applyNumberFormat="1" applyFont="1" applyFill="1" applyBorder="1" applyAlignment="1">
      <alignment horizontal="right" vertical="center" wrapText="1"/>
    </xf>
    <xf numFmtId="49" fontId="0" fillId="0" borderId="31" xfId="0" applyNumberFormat="1" applyFont="1" applyFill="1" applyBorder="1" applyAlignment="1">
      <alignment horizontal="justify" vertical="center" wrapText="1"/>
    </xf>
    <xf numFmtId="4" fontId="0" fillId="0" borderId="39" xfId="49" applyNumberFormat="1" applyFont="1" applyFill="1" applyBorder="1" applyAlignment="1">
      <alignment horizontal="right" vertical="center" wrapText="1"/>
    </xf>
    <xf numFmtId="0" fontId="0" fillId="0" borderId="38" xfId="0" applyFont="1" applyBorder="1" applyAlignment="1">
      <alignment horizontal="center" vertical="center"/>
    </xf>
    <xf numFmtId="4" fontId="1" fillId="0" borderId="38" xfId="49" applyNumberFormat="1" applyFont="1" applyFill="1" applyBorder="1" applyAlignment="1">
      <alignment horizontal="right" vertical="center" wrapText="1"/>
    </xf>
    <xf numFmtId="4" fontId="1" fillId="0" borderId="27" xfId="49" applyNumberFormat="1" applyFont="1" applyFill="1" applyBorder="1" applyAlignment="1">
      <alignment horizontal="right" vertical="center" wrapText="1"/>
    </xf>
    <xf numFmtId="0" fontId="1" fillId="0" borderId="27" xfId="0" applyFont="1" applyBorder="1" applyAlignment="1">
      <alignment horizontal="justify" vertical="center" wrapText="1"/>
    </xf>
    <xf numFmtId="4" fontId="1" fillId="0" borderId="27"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0" fontId="0" fillId="0" borderId="38" xfId="0" applyFont="1" applyFill="1" applyBorder="1" applyAlignment="1">
      <alignment horizontal="left" vertical="center" wrapText="1"/>
    </xf>
    <xf numFmtId="0" fontId="0" fillId="0" borderId="27" xfId="0" applyFont="1" applyBorder="1" applyAlignment="1">
      <alignment horizontal="justify" vertical="center" wrapText="1"/>
    </xf>
    <xf numFmtId="0" fontId="0" fillId="0" borderId="27" xfId="0" applyFont="1" applyFill="1" applyBorder="1" applyAlignment="1">
      <alignment horizontal="justify" vertical="center" wrapText="1"/>
    </xf>
    <xf numFmtId="0" fontId="0" fillId="0" borderId="14" xfId="0" applyFont="1" applyBorder="1" applyAlignment="1">
      <alignment horizontal="justify" vertical="center" wrapText="1"/>
    </xf>
    <xf numFmtId="4" fontId="0" fillId="0" borderId="40" xfId="0" applyNumberFormat="1" applyFont="1" applyBorder="1" applyAlignment="1">
      <alignment horizontal="right" vertical="center" wrapText="1"/>
    </xf>
    <xf numFmtId="4" fontId="9" fillId="34" borderId="26" xfId="0" applyNumberFormat="1" applyFont="1" applyFill="1" applyBorder="1" applyAlignment="1">
      <alignment horizontal="right" vertical="center" wrapText="1"/>
    </xf>
    <xf numFmtId="4" fontId="9" fillId="34" borderId="21" xfId="0" applyNumberFormat="1" applyFont="1" applyFill="1" applyBorder="1" applyAlignment="1">
      <alignment horizontal="right" vertical="center" wrapText="1"/>
    </xf>
    <xf numFmtId="0" fontId="0" fillId="0" borderId="0" xfId="0" applyFont="1" applyBorder="1" applyAlignment="1">
      <alignment horizontal="justify" vertical="center" wrapText="1"/>
    </xf>
    <xf numFmtId="1" fontId="0" fillId="0" borderId="0" xfId="0" applyNumberFormat="1" applyFont="1" applyBorder="1" applyAlignment="1">
      <alignment horizontal="center" vertical="center" wrapText="1"/>
    </xf>
    <xf numFmtId="49"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43" fontId="0" fillId="0" borderId="0" xfId="0" applyNumberFormat="1" applyFont="1" applyBorder="1" applyAlignment="1">
      <alignment horizontal="right" vertical="center" wrapText="1"/>
    </xf>
    <xf numFmtId="4" fontId="0" fillId="0" borderId="0" xfId="0" applyNumberFormat="1" applyFont="1" applyAlignment="1">
      <alignment horizontal="justify" vertical="center" wrapText="1"/>
    </xf>
    <xf numFmtId="0" fontId="0" fillId="0" borderId="11" xfId="0" applyFont="1" applyBorder="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1" fillId="0" borderId="27" xfId="0" applyFont="1" applyBorder="1" applyAlignment="1">
      <alignment horizontal="center" vertical="center"/>
    </xf>
    <xf numFmtId="4" fontId="1" fillId="0" borderId="27" xfId="0" applyNumberFormat="1" applyFont="1" applyBorder="1" applyAlignment="1">
      <alignment horizontal="center" vertical="center"/>
    </xf>
    <xf numFmtId="10" fontId="0" fillId="0" borderId="27" xfId="55" applyNumberFormat="1" applyFont="1" applyBorder="1" applyAlignment="1">
      <alignment vertical="center"/>
    </xf>
    <xf numFmtId="0" fontId="0" fillId="36" borderId="27" xfId="0" applyFont="1" applyFill="1" applyBorder="1" applyAlignment="1">
      <alignment vertical="center" wrapText="1"/>
    </xf>
    <xf numFmtId="4" fontId="0" fillId="0" borderId="27" xfId="0" applyNumberFormat="1" applyFont="1" applyFill="1" applyBorder="1" applyAlignment="1">
      <alignment vertical="center"/>
    </xf>
    <xf numFmtId="4" fontId="1" fillId="0" borderId="0" xfId="0" applyNumberFormat="1" applyFont="1" applyAlignment="1">
      <alignment horizontal="center" vertical="center"/>
    </xf>
    <xf numFmtId="0" fontId="0" fillId="0" borderId="0" xfId="0" applyFont="1" applyFill="1" applyBorder="1" applyAlignment="1">
      <alignment vertical="center" wrapText="1"/>
    </xf>
    <xf numFmtId="0" fontId="10" fillId="37" borderId="18" xfId="0" applyFont="1" applyFill="1" applyBorder="1" applyAlignment="1">
      <alignment horizontal="center" vertical="center"/>
    </xf>
    <xf numFmtId="0" fontId="10" fillId="37" borderId="19" xfId="0" applyNumberFormat="1" applyFont="1" applyFill="1" applyBorder="1" applyAlignment="1">
      <alignment horizontal="center" vertical="center" wrapText="1"/>
    </xf>
    <xf numFmtId="2" fontId="9" fillId="37" borderId="19" xfId="0" applyNumberFormat="1" applyFont="1" applyFill="1" applyBorder="1" applyAlignment="1">
      <alignment vertical="center"/>
    </xf>
    <xf numFmtId="9" fontId="9" fillId="37" borderId="19" xfId="55" applyNumberFormat="1" applyFont="1" applyFill="1" applyBorder="1" applyAlignment="1">
      <alignment horizontal="center" vertical="center"/>
    </xf>
    <xf numFmtId="43" fontId="9" fillId="37" borderId="19" xfId="0" applyNumberFormat="1" applyFont="1" applyFill="1" applyBorder="1" applyAlignment="1">
      <alignment vertical="center"/>
    </xf>
    <xf numFmtId="209" fontId="9" fillId="37" borderId="25" xfId="55" applyNumberFormat="1" applyFont="1" applyFill="1" applyBorder="1" applyAlignment="1">
      <alignment horizontal="center" vertical="center"/>
    </xf>
    <xf numFmtId="4" fontId="1" fillId="0" borderId="39" xfId="0" applyNumberFormat="1" applyFont="1" applyFill="1" applyBorder="1" applyAlignment="1">
      <alignment horizontal="right" vertical="center" wrapText="1"/>
    </xf>
    <xf numFmtId="43" fontId="0" fillId="33" borderId="27" xfId="0" applyNumberFormat="1" applyFill="1" applyBorder="1" applyAlignment="1">
      <alignment vertical="center"/>
    </xf>
    <xf numFmtId="0" fontId="1" fillId="0" borderId="0" xfId="0" applyFont="1" applyAlignment="1">
      <alignment horizontal="center" vertical="center" wrapText="1"/>
    </xf>
    <xf numFmtId="0" fontId="13" fillId="38" borderId="35" xfId="0" applyFont="1" applyFill="1" applyBorder="1" applyAlignment="1">
      <alignment vertical="center" wrapText="1"/>
    </xf>
    <xf numFmtId="4" fontId="13" fillId="38" borderId="35" xfId="0" applyNumberFormat="1" applyFont="1" applyFill="1" applyBorder="1" applyAlignment="1">
      <alignment horizontal="right" vertical="center" wrapText="1"/>
    </xf>
    <xf numFmtId="4" fontId="13" fillId="38" borderId="41" xfId="0" applyNumberFormat="1" applyFont="1" applyFill="1" applyBorder="1" applyAlignment="1">
      <alignment horizontal="center" vertical="center" wrapText="1"/>
    </xf>
    <xf numFmtId="0" fontId="13" fillId="39" borderId="27" xfId="0" applyFont="1" applyFill="1" applyBorder="1" applyAlignment="1">
      <alignment vertical="center" wrapText="1"/>
    </xf>
    <xf numFmtId="4" fontId="13" fillId="39" borderId="27" xfId="0" applyNumberFormat="1" applyFont="1" applyFill="1" applyBorder="1" applyAlignment="1">
      <alignment horizontal="right" vertical="center" wrapText="1"/>
    </xf>
    <xf numFmtId="4" fontId="13" fillId="39" borderId="42" xfId="0" applyNumberFormat="1" applyFont="1" applyFill="1" applyBorder="1" applyAlignment="1">
      <alignment horizontal="right" vertical="center" wrapText="1"/>
    </xf>
    <xf numFmtId="0" fontId="0" fillId="0" borderId="27" xfId="0" applyFont="1" applyBorder="1" applyAlignment="1">
      <alignment vertical="center" wrapText="1"/>
    </xf>
    <xf numFmtId="0" fontId="0" fillId="0" borderId="27" xfId="0" applyFont="1" applyBorder="1" applyAlignment="1">
      <alignment horizontal="center" vertical="center" wrapText="1"/>
    </xf>
    <xf numFmtId="4" fontId="1" fillId="0" borderId="27" xfId="0" applyNumberFormat="1" applyFont="1" applyBorder="1" applyAlignment="1" applyProtection="1">
      <alignment horizontal="right" vertical="center" wrapText="1"/>
      <protection locked="0"/>
    </xf>
    <xf numFmtId="4" fontId="1" fillId="0" borderId="42" xfId="0" applyNumberFormat="1" applyFont="1" applyBorder="1" applyAlignment="1" applyProtection="1">
      <alignment horizontal="justify" vertical="center" wrapText="1"/>
      <protection locked="0"/>
    </xf>
    <xf numFmtId="0" fontId="14" fillId="38" borderId="35" xfId="0" applyFont="1" applyFill="1" applyBorder="1" applyAlignment="1">
      <alignment vertical="center" wrapText="1"/>
    </xf>
    <xf numFmtId="0" fontId="0" fillId="38" borderId="35" xfId="0" applyFont="1" applyFill="1" applyBorder="1" applyAlignment="1">
      <alignment vertical="center" wrapText="1"/>
    </xf>
    <xf numFmtId="4" fontId="1" fillId="38" borderId="35" xfId="0" applyNumberFormat="1" applyFont="1" applyFill="1" applyBorder="1" applyAlignment="1" applyProtection="1">
      <alignment horizontal="right" vertical="center" wrapText="1"/>
      <protection locked="0"/>
    </xf>
    <xf numFmtId="4" fontId="1" fillId="38" borderId="41" xfId="0" applyNumberFormat="1" applyFont="1" applyFill="1" applyBorder="1" applyAlignment="1" applyProtection="1">
      <alignment horizontal="right" vertical="center" wrapText="1"/>
      <protection locked="0"/>
    </xf>
    <xf numFmtId="0" fontId="0" fillId="39" borderId="27" xfId="0" applyFont="1" applyFill="1" applyBorder="1" applyAlignment="1">
      <alignment vertical="center" wrapText="1"/>
    </xf>
    <xf numFmtId="4" fontId="1" fillId="39" borderId="27" xfId="0" applyNumberFormat="1" applyFont="1" applyFill="1" applyBorder="1" applyAlignment="1" applyProtection="1">
      <alignment horizontal="right" vertical="center" wrapText="1"/>
      <protection locked="0"/>
    </xf>
    <xf numFmtId="4" fontId="1" fillId="39" borderId="42" xfId="0" applyNumberFormat="1" applyFont="1" applyFill="1" applyBorder="1" applyAlignment="1" applyProtection="1">
      <alignment horizontal="right" vertical="center" wrapText="1"/>
      <protection locked="0"/>
    </xf>
    <xf numFmtId="4" fontId="1" fillId="0" borderId="42" xfId="0" applyNumberFormat="1" applyFont="1" applyBorder="1" applyAlignment="1" applyProtection="1">
      <alignment horizontal="right" vertical="center" wrapText="1"/>
      <protection locked="0"/>
    </xf>
    <xf numFmtId="0" fontId="3" fillId="38" borderId="37" xfId="0" applyFont="1" applyFill="1" applyBorder="1" applyAlignment="1">
      <alignment vertical="center" wrapText="1"/>
    </xf>
    <xf numFmtId="0" fontId="6" fillId="38" borderId="37" xfId="0" applyFont="1" applyFill="1" applyBorder="1" applyAlignment="1">
      <alignment vertical="center" wrapText="1"/>
    </xf>
    <xf numFmtId="4" fontId="3" fillId="38" borderId="37" xfId="0" applyNumberFormat="1" applyFont="1" applyFill="1" applyBorder="1" applyAlignment="1" applyProtection="1">
      <alignment horizontal="right" vertical="center" wrapText="1"/>
      <protection locked="0"/>
    </xf>
    <xf numFmtId="4" fontId="3" fillId="38" borderId="43" xfId="0" applyNumberFormat="1" applyFont="1" applyFill="1" applyBorder="1" applyAlignment="1" applyProtection="1">
      <alignment horizontal="right" vertical="center" wrapText="1"/>
      <protection locked="0"/>
    </xf>
    <xf numFmtId="0" fontId="6" fillId="0" borderId="0" xfId="0" applyFont="1" applyAlignment="1">
      <alignment vertical="center" wrapText="1"/>
    </xf>
    <xf numFmtId="0" fontId="1" fillId="0" borderId="0" xfId="0" applyFont="1" applyAlignment="1">
      <alignment vertical="center" wrapText="1"/>
    </xf>
    <xf numFmtId="0" fontId="1" fillId="0" borderId="0" xfId="0" applyNumberFormat="1" applyFont="1" applyAlignment="1">
      <alignment vertical="center"/>
    </xf>
    <xf numFmtId="0" fontId="0" fillId="0" borderId="0" xfId="0" applyFont="1" applyAlignment="1">
      <alignment horizontal="center" vertical="center" wrapText="1"/>
    </xf>
    <xf numFmtId="0" fontId="13" fillId="38" borderId="34" xfId="0" applyFont="1" applyFill="1" applyBorder="1" applyAlignment="1">
      <alignment horizontal="center" vertical="center" wrapText="1"/>
    </xf>
    <xf numFmtId="0" fontId="13" fillId="39" borderId="28" xfId="0" applyFont="1" applyFill="1" applyBorder="1" applyAlignment="1">
      <alignment horizontal="center" vertical="center" wrapText="1"/>
    </xf>
    <xf numFmtId="0" fontId="0" fillId="0" borderId="28" xfId="0" applyFont="1" applyBorder="1" applyAlignment="1">
      <alignment horizontal="center" vertical="center" wrapText="1"/>
    </xf>
    <xf numFmtId="0" fontId="1" fillId="38" borderId="34" xfId="0" applyFont="1" applyFill="1" applyBorder="1" applyAlignment="1">
      <alignment horizontal="center" vertical="center" wrapText="1"/>
    </xf>
    <xf numFmtId="0" fontId="6" fillId="38" borderId="36" xfId="0" applyFont="1" applyFill="1" applyBorder="1" applyAlignment="1">
      <alignment horizontal="center" vertical="center" wrapText="1"/>
    </xf>
    <xf numFmtId="4" fontId="0" fillId="0" borderId="0" xfId="0" applyNumberFormat="1" applyAlignment="1">
      <alignment vertical="center" wrapText="1"/>
    </xf>
    <xf numFmtId="0" fontId="1" fillId="0" borderId="31" xfId="0" applyFont="1" applyFill="1" applyBorder="1" applyAlignment="1">
      <alignment horizontal="left" vertical="center"/>
    </xf>
    <xf numFmtId="0" fontId="1" fillId="0" borderId="33" xfId="0" applyFont="1" applyFill="1" applyBorder="1" applyAlignment="1">
      <alignment horizontal="left" vertical="center"/>
    </xf>
    <xf numFmtId="0" fontId="3" fillId="0" borderId="0" xfId="0" applyFont="1" applyAlignment="1">
      <alignment horizontal="center" vertical="center"/>
    </xf>
    <xf numFmtId="49" fontId="3" fillId="0" borderId="0" xfId="0" applyNumberFormat="1" applyFont="1" applyFill="1" applyBorder="1" applyAlignment="1">
      <alignment horizontal="center" vertical="center" wrapText="1"/>
    </xf>
    <xf numFmtId="49" fontId="10" fillId="35" borderId="44" xfId="0" applyNumberFormat="1" applyFont="1" applyFill="1" applyBorder="1" applyAlignment="1">
      <alignment horizontal="center" vertical="center" wrapText="1"/>
    </xf>
    <xf numFmtId="49" fontId="10" fillId="35" borderId="45" xfId="0" applyNumberFormat="1" applyFont="1" applyFill="1" applyBorder="1" applyAlignment="1">
      <alignment horizontal="center" vertical="center" wrapText="1"/>
    </xf>
    <xf numFmtId="49" fontId="10" fillId="35" borderId="46" xfId="0" applyNumberFormat="1" applyFont="1" applyFill="1" applyBorder="1" applyAlignment="1">
      <alignment horizontal="center" vertical="center" wrapText="1"/>
    </xf>
    <xf numFmtId="49" fontId="3" fillId="0" borderId="0" xfId="0" applyNumberFormat="1" applyFont="1" applyFill="1" applyBorder="1" applyAlignment="1">
      <alignment horizontal="center"/>
    </xf>
    <xf numFmtId="49" fontId="11" fillId="34" borderId="44" xfId="0" applyNumberFormat="1" applyFont="1" applyFill="1" applyBorder="1" applyAlignment="1">
      <alignment horizontal="center"/>
    </xf>
    <xf numFmtId="49" fontId="11" fillId="34" borderId="46" xfId="0" applyNumberFormat="1" applyFont="1" applyFill="1" applyBorder="1" applyAlignment="1">
      <alignment horizontal="center"/>
    </xf>
    <xf numFmtId="49" fontId="11" fillId="34" borderId="21"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NumberFormat="1"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xf>
    <xf numFmtId="49" fontId="1" fillId="0" borderId="0" xfId="0" applyNumberFormat="1" applyFont="1" applyAlignment="1">
      <alignment horizont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5" xfId="0" applyFont="1" applyBorder="1" applyAlignment="1">
      <alignment horizontal="center" vertical="center" wrapText="1"/>
    </xf>
    <xf numFmtId="0" fontId="0" fillId="40" borderId="44" xfId="0" applyFont="1" applyFill="1" applyBorder="1" applyAlignment="1">
      <alignment horizontal="justify" vertical="center" wrapText="1"/>
    </xf>
    <xf numFmtId="0" fontId="0" fillId="40" borderId="45" xfId="0" applyFont="1" applyFill="1" applyBorder="1" applyAlignment="1">
      <alignment horizontal="justify" vertical="center" wrapText="1"/>
    </xf>
    <xf numFmtId="0" fontId="0" fillId="40" borderId="46" xfId="0" applyFont="1" applyFill="1" applyBorder="1" applyAlignment="1">
      <alignment horizontal="justify" vertical="center" wrapText="1"/>
    </xf>
    <xf numFmtId="2" fontId="1" fillId="0" borderId="0" xfId="0" applyNumberFormat="1" applyFont="1" applyAlignment="1">
      <alignment horizontal="center" vertical="center" wrapText="1"/>
    </xf>
    <xf numFmtId="0" fontId="10" fillId="37" borderId="31" xfId="0" applyFont="1" applyFill="1" applyBorder="1" applyAlignment="1">
      <alignment horizontal="left" vertical="center" wrapText="1"/>
    </xf>
    <xf numFmtId="0" fontId="10" fillId="37" borderId="32" xfId="0" applyFont="1" applyFill="1" applyBorder="1" applyAlignment="1">
      <alignment horizontal="left" vertical="center" wrapText="1"/>
    </xf>
    <xf numFmtId="0" fontId="10" fillId="37" borderId="33" xfId="0" applyFont="1" applyFill="1" applyBorder="1" applyAlignment="1">
      <alignment horizontal="left" vertical="center" wrapText="1"/>
    </xf>
    <xf numFmtId="0" fontId="5" fillId="0" borderId="31" xfId="0"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33" xfId="0" applyFont="1" applyBorder="1" applyAlignment="1">
      <alignment horizontal="justify" vertical="center" wrapText="1"/>
    </xf>
    <xf numFmtId="0" fontId="4" fillId="0" borderId="0" xfId="0" applyFont="1" applyAlignment="1">
      <alignment horizontal="center" vertical="center"/>
    </xf>
    <xf numFmtId="0" fontId="5" fillId="0" borderId="0" xfId="0" applyFont="1" applyFill="1" applyAlignment="1">
      <alignment horizontal="justify" vertical="center" wrapText="1"/>
    </xf>
    <xf numFmtId="43" fontId="10" fillId="37" borderId="27" xfId="0" applyNumberFormat="1" applyFont="1" applyFill="1" applyBorder="1" applyAlignment="1">
      <alignment horizontal="center"/>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4" fontId="0" fillId="0" borderId="31" xfId="49" applyNumberFormat="1" applyFont="1" applyFill="1" applyBorder="1" applyAlignment="1">
      <alignment horizontal="right" vertical="center" wrapText="1"/>
    </xf>
    <xf numFmtId="4" fontId="0" fillId="0" borderId="33" xfId="49" applyNumberFormat="1" applyFont="1" applyFill="1" applyBorder="1" applyAlignment="1">
      <alignment horizontal="right" vertical="center" wrapText="1"/>
    </xf>
    <xf numFmtId="0" fontId="10" fillId="37" borderId="31" xfId="0" applyFont="1" applyFill="1" applyBorder="1" applyAlignment="1">
      <alignment horizontal="center"/>
    </xf>
    <xf numFmtId="0" fontId="10" fillId="37" borderId="32" xfId="0" applyFont="1" applyFill="1" applyBorder="1" applyAlignment="1">
      <alignment horizontal="center"/>
    </xf>
    <xf numFmtId="0" fontId="10" fillId="37" borderId="33" xfId="0" applyFont="1" applyFill="1" applyBorder="1" applyAlignment="1">
      <alignment horizontal="center"/>
    </xf>
    <xf numFmtId="43" fontId="12" fillId="37" borderId="27" xfId="0" applyNumberFormat="1" applyFont="1" applyFill="1" applyBorder="1" applyAlignment="1">
      <alignment horizontal="center"/>
    </xf>
    <xf numFmtId="4" fontId="5" fillId="0" borderId="31" xfId="49" applyNumberFormat="1" applyFont="1" applyFill="1" applyBorder="1" applyAlignment="1">
      <alignment horizontal="right" vertical="center" wrapText="1"/>
    </xf>
    <xf numFmtId="4" fontId="5" fillId="0" borderId="33" xfId="49" applyNumberFormat="1" applyFont="1" applyFill="1" applyBorder="1" applyAlignment="1">
      <alignment horizontal="right" vertical="center" wrapText="1"/>
    </xf>
    <xf numFmtId="0" fontId="10" fillId="37" borderId="27" xfId="0" applyFont="1" applyFill="1" applyBorder="1" applyAlignment="1">
      <alignment horizontal="center"/>
    </xf>
    <xf numFmtId="43" fontId="0" fillId="0" borderId="27" xfId="0" applyNumberFormat="1" applyFont="1" applyFill="1" applyBorder="1" applyAlignment="1">
      <alignment vertical="center" wrapText="1"/>
    </xf>
    <xf numFmtId="49" fontId="5" fillId="0" borderId="31" xfId="0" applyNumberFormat="1" applyFont="1" applyFill="1" applyBorder="1" applyAlignment="1">
      <alignment horizontal="justify" vertical="center" wrapText="1"/>
    </xf>
    <xf numFmtId="49" fontId="5" fillId="0" borderId="32" xfId="0" applyNumberFormat="1" applyFont="1" applyFill="1" applyBorder="1" applyAlignment="1">
      <alignment horizontal="justify" vertical="center" wrapText="1"/>
    </xf>
    <xf numFmtId="49" fontId="5" fillId="0" borderId="33" xfId="0" applyNumberFormat="1" applyFont="1" applyFill="1" applyBorder="1" applyAlignment="1">
      <alignment horizontal="justify" vertical="center" wrapText="1"/>
    </xf>
    <xf numFmtId="0" fontId="5" fillId="0" borderId="27" xfId="0" applyFont="1" applyFill="1" applyBorder="1" applyAlignment="1">
      <alignment horizontal="left" vertical="center" wrapText="1"/>
    </xf>
    <xf numFmtId="0" fontId="10" fillId="35" borderId="0" xfId="0" applyFont="1" applyFill="1" applyAlignment="1">
      <alignment horizontal="center" vertical="center" wrapText="1"/>
    </xf>
    <xf numFmtId="0" fontId="10" fillId="37" borderId="27"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10" fillId="37" borderId="31" xfId="0" applyFont="1" applyFill="1" applyBorder="1" applyAlignment="1">
      <alignment horizontal="center" vertical="center" wrapText="1"/>
    </xf>
    <xf numFmtId="0" fontId="10" fillId="37" borderId="32" xfId="0" applyFont="1" applyFill="1" applyBorder="1" applyAlignment="1">
      <alignment horizontal="center" vertical="center" wrapText="1"/>
    </xf>
    <xf numFmtId="0" fontId="10" fillId="37" borderId="33" xfId="0" applyFont="1" applyFill="1" applyBorder="1" applyAlignment="1">
      <alignment horizontal="center" vertical="center" wrapText="1"/>
    </xf>
    <xf numFmtId="43" fontId="10" fillId="37" borderId="27" xfId="0" applyNumberFormat="1" applyFont="1" applyFill="1" applyBorder="1" applyAlignment="1">
      <alignment horizontal="center" vertical="center" wrapText="1"/>
    </xf>
    <xf numFmtId="0" fontId="10" fillId="35" borderId="0" xfId="0" applyFont="1" applyFill="1" applyAlignment="1">
      <alignment horizontal="center" vertical="top" wrapText="1"/>
    </xf>
    <xf numFmtId="0" fontId="4" fillId="33" borderId="0" xfId="0" applyFont="1" applyFill="1" applyAlignment="1">
      <alignment horizontal="left" vertical="center" wrapText="1"/>
    </xf>
    <xf numFmtId="0" fontId="4" fillId="0" borderId="0" xfId="0" applyFont="1" applyAlignment="1">
      <alignment horizontal="center"/>
    </xf>
    <xf numFmtId="49" fontId="1" fillId="0" borderId="0" xfId="0" applyNumberFormat="1" applyFont="1" applyFill="1" applyBorder="1" applyAlignment="1">
      <alignment horizontal="right" vertical="center" wrapText="1"/>
    </xf>
    <xf numFmtId="4" fontId="1" fillId="0" borderId="29" xfId="49" applyNumberFormat="1" applyFont="1" applyFill="1" applyBorder="1" applyAlignment="1">
      <alignment horizontal="right" vertical="center" wrapText="1"/>
    </xf>
    <xf numFmtId="43" fontId="9" fillId="34" borderId="27" xfId="0" applyNumberFormat="1" applyFont="1" applyFill="1" applyBorder="1" applyAlignment="1">
      <alignment horizontal="right" vertical="center" wrapText="1"/>
    </xf>
    <xf numFmtId="43"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4" fontId="0" fillId="0" borderId="0" xfId="0" applyNumberFormat="1" applyFont="1" applyFill="1" applyAlignment="1">
      <alignment horizontal="right" vertical="center" wrapText="1"/>
    </xf>
    <xf numFmtId="49" fontId="0" fillId="41" borderId="28" xfId="0" applyNumberFormat="1" applyFill="1" applyBorder="1" applyAlignment="1">
      <alignment vertical="center" wrapText="1"/>
    </xf>
    <xf numFmtId="49" fontId="0" fillId="41" borderId="27" xfId="0" applyNumberFormat="1" applyFill="1" applyBorder="1" applyAlignment="1">
      <alignment vertical="center" wrapText="1"/>
    </xf>
    <xf numFmtId="43" fontId="0" fillId="41" borderId="27" xfId="0" applyNumberFormat="1" applyFont="1" applyFill="1" applyBorder="1" applyAlignment="1">
      <alignment vertical="center" wrapText="1"/>
    </xf>
    <xf numFmtId="0" fontId="0" fillId="41" borderId="27" xfId="0" applyFont="1" applyFill="1" applyBorder="1" applyAlignment="1">
      <alignment vertical="center" wrapText="1"/>
    </xf>
    <xf numFmtId="49" fontId="0" fillId="42" borderId="28" xfId="0" applyNumberFormat="1" applyFill="1" applyBorder="1" applyAlignment="1">
      <alignment vertical="center" wrapText="1"/>
    </xf>
    <xf numFmtId="0" fontId="0" fillId="42" borderId="27" xfId="0" applyFont="1" applyFill="1" applyBorder="1" applyAlignment="1">
      <alignment vertical="center" wrapText="1"/>
    </xf>
    <xf numFmtId="49" fontId="0" fillId="42" borderId="27" xfId="0" applyNumberFormat="1" applyFill="1" applyBorder="1" applyAlignment="1">
      <alignment vertical="center" wrapText="1"/>
    </xf>
    <xf numFmtId="43" fontId="0" fillId="42" borderId="27" xfId="0" applyNumberFormat="1" applyFont="1" applyFill="1" applyBorder="1" applyAlignment="1">
      <alignment vertical="center" wrapText="1"/>
    </xf>
    <xf numFmtId="0" fontId="0" fillId="41" borderId="28" xfId="0" applyFont="1" applyFill="1" applyBorder="1" applyAlignment="1">
      <alignment vertical="center" wrapText="1"/>
    </xf>
    <xf numFmtId="43" fontId="0" fillId="41" borderId="38" xfId="0" applyNumberFormat="1" applyFill="1" applyBorder="1" applyAlignment="1">
      <alignment vertical="center"/>
    </xf>
    <xf numFmtId="0" fontId="9" fillId="43" borderId="27" xfId="0" applyFont="1" applyFill="1" applyBorder="1" applyAlignment="1">
      <alignment horizontal="center" vertical="center"/>
    </xf>
    <xf numFmtId="4" fontId="9" fillId="43" borderId="27" xfId="0" applyNumberFormat="1" applyFont="1" applyFill="1" applyBorder="1" applyAlignment="1">
      <alignment horizontal="center" vertical="center"/>
    </xf>
    <xf numFmtId="0" fontId="9" fillId="43" borderId="31" xfId="0" applyFont="1" applyFill="1" applyBorder="1" applyAlignment="1">
      <alignment horizontal="center" vertical="center"/>
    </xf>
    <xf numFmtId="0" fontId="9" fillId="43" borderId="33" xfId="0" applyFont="1" applyFill="1" applyBorder="1" applyAlignment="1">
      <alignment horizontal="center" vertical="center"/>
    </xf>
    <xf numFmtId="0" fontId="9" fillId="43" borderId="27" xfId="0" applyFont="1" applyFill="1" applyBorder="1" applyAlignment="1">
      <alignment horizontal="center"/>
    </xf>
    <xf numFmtId="10" fontId="9" fillId="43" borderId="27" xfId="55" applyNumberFormat="1" applyFont="1" applyFill="1" applyBorder="1" applyAlignment="1">
      <alignment horizontal="center"/>
    </xf>
    <xf numFmtId="0" fontId="9" fillId="43" borderId="29" xfId="0" applyFont="1" applyFill="1" applyBorder="1" applyAlignment="1">
      <alignment horizontal="center" vertical="center" wrapText="1"/>
    </xf>
    <xf numFmtId="4" fontId="9" fillId="43" borderId="29" xfId="0" applyNumberFormat="1" applyFont="1" applyFill="1" applyBorder="1" applyAlignment="1">
      <alignment horizontal="center" vertical="center" wrapText="1"/>
    </xf>
    <xf numFmtId="0" fontId="9" fillId="43" borderId="18" xfId="0" applyFont="1" applyFill="1" applyBorder="1" applyAlignment="1">
      <alignment horizontal="center" vertical="center" wrapText="1"/>
    </xf>
    <xf numFmtId="0" fontId="9" fillId="43" borderId="27" xfId="0" applyFont="1" applyFill="1" applyBorder="1" applyAlignment="1">
      <alignment horizontal="center" vertical="center" wrapText="1"/>
    </xf>
    <xf numFmtId="0" fontId="9" fillId="43" borderId="30" xfId="0" applyFont="1" applyFill="1" applyBorder="1" applyAlignment="1">
      <alignment horizontal="center" vertical="center" wrapText="1"/>
    </xf>
    <xf numFmtId="4" fontId="9" fillId="43" borderId="30" xfId="0" applyNumberFormat="1" applyFont="1" applyFill="1" applyBorder="1" applyAlignment="1">
      <alignment horizontal="center" vertical="center" wrapText="1"/>
    </xf>
    <xf numFmtId="0" fontId="9" fillId="43" borderId="21" xfId="0" applyFont="1" applyFill="1" applyBorder="1" applyAlignment="1">
      <alignment horizontal="center" vertical="center" wrapText="1"/>
    </xf>
    <xf numFmtId="0" fontId="51" fillId="43" borderId="18" xfId="0" applyFont="1" applyFill="1" applyBorder="1" applyAlignment="1">
      <alignment horizontal="center" vertical="center" wrapText="1"/>
    </xf>
    <xf numFmtId="0" fontId="51" fillId="43" borderId="29" xfId="0" applyFont="1" applyFill="1" applyBorder="1" applyAlignment="1">
      <alignment vertical="center" wrapText="1"/>
    </xf>
    <xf numFmtId="0" fontId="51" fillId="43" borderId="19" xfId="0" applyFont="1" applyFill="1" applyBorder="1" applyAlignment="1">
      <alignment horizontal="center" vertical="center" wrapText="1"/>
    </xf>
    <xf numFmtId="0" fontId="51" fillId="43" borderId="29" xfId="0" applyFont="1" applyFill="1" applyBorder="1" applyAlignment="1">
      <alignment horizontal="center" vertical="center" wrapText="1"/>
    </xf>
    <xf numFmtId="4" fontId="51" fillId="43" borderId="19" xfId="0" applyNumberFormat="1" applyFont="1" applyFill="1" applyBorder="1" applyAlignment="1">
      <alignment horizontal="center" vertical="center" wrapText="1"/>
    </xf>
    <xf numFmtId="4" fontId="51" fillId="43" borderId="29"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vasquez\Desktop\Respaldo%20Rebeca%202014\respaldo%20rebeca\EXTRAORDINARIO%2001-2012\A&#209;O%202011\PRESUPUESTOS%202011\REBECA\A&#209;O%202010\CONTROL%20DE%20PRESUPUESTO\PRESUPUESTO%20EXTRAORDINARIO%201-2010\PRESUPUESTO%20EXTRAORDINARIO%202010%20al%2014-04-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gresos"/>
      <sheetName val="Prog-I Detalle"/>
      <sheetName val="Prog-II Detalle"/>
      <sheetName val="Prog-III Detalle"/>
      <sheetName val="Prog-IV Detalle"/>
      <sheetName val="Gral y X Prog."/>
      <sheetName val="Eg. X Partida"/>
      <sheetName val="Gral. de Egresos"/>
      <sheetName val="Prog. X Partida"/>
      <sheetName val="Origen y Apli"/>
      <sheetName val="Just. Ingresos"/>
      <sheetName val="JUSTIFICACION EGRESOS"/>
      <sheetName val="CUADRO Nº5"/>
      <sheetName val="Indice"/>
    </sheetNames>
    <sheetDataSet>
      <sheetData sheetId="7">
        <row r="2">
          <cell r="A2" t="str">
            <v>MUNICIPALIDAD DE SANTA ANA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D25"/>
  <sheetViews>
    <sheetView showGridLines="0" tabSelected="1" zoomScalePageLayoutView="0" workbookViewId="0" topLeftCell="A1">
      <selection activeCell="A1" sqref="A1:D1"/>
    </sheetView>
  </sheetViews>
  <sheetFormatPr defaultColWidth="11.421875" defaultRowHeight="12.75"/>
  <cols>
    <col min="1" max="1" width="19.140625" style="28" customWidth="1"/>
    <col min="2" max="2" width="64.140625" style="28" customWidth="1"/>
    <col min="3" max="3" width="19.57421875" style="28" customWidth="1"/>
    <col min="4" max="4" width="8.8515625" style="28" customWidth="1"/>
    <col min="5" max="16384" width="11.421875" style="28" customWidth="1"/>
  </cols>
  <sheetData>
    <row r="1" spans="1:4" ht="15.75">
      <c r="A1" s="325" t="s">
        <v>32</v>
      </c>
      <c r="B1" s="325"/>
      <c r="C1" s="325"/>
      <c r="D1" s="325"/>
    </row>
    <row r="2" spans="1:4" ht="15.75">
      <c r="A2" s="325" t="s">
        <v>144</v>
      </c>
      <c r="B2" s="325"/>
      <c r="C2" s="325"/>
      <c r="D2" s="325"/>
    </row>
    <row r="3" spans="1:4" ht="15.75">
      <c r="A3" s="325" t="s">
        <v>29</v>
      </c>
      <c r="B3" s="325"/>
      <c r="C3" s="325"/>
      <c r="D3" s="325"/>
    </row>
    <row r="4" spans="1:4" ht="12.75" customHeight="1">
      <c r="A4" s="194"/>
      <c r="B4" s="194"/>
      <c r="C4" s="280"/>
      <c r="D4" s="29"/>
    </row>
    <row r="5" spans="1:4" ht="15.75" customHeight="1">
      <c r="A5" s="403" t="s">
        <v>487</v>
      </c>
      <c r="B5" s="403" t="s">
        <v>30</v>
      </c>
      <c r="C5" s="404" t="s">
        <v>488</v>
      </c>
      <c r="D5" s="403" t="s">
        <v>55</v>
      </c>
    </row>
    <row r="6" spans="1:4" ht="12.75">
      <c r="A6" s="275"/>
      <c r="B6" s="275"/>
      <c r="C6" s="276"/>
      <c r="D6" s="275"/>
    </row>
    <row r="7" spans="1:4" ht="19.5" customHeight="1">
      <c r="A7" s="195" t="s">
        <v>115</v>
      </c>
      <c r="B7" s="196" t="s">
        <v>116</v>
      </c>
      <c r="C7" s="225">
        <f>+SUM(C8:C8)</f>
        <v>23940000</v>
      </c>
      <c r="D7" s="277">
        <f aca="true" t="shared" si="0" ref="D7:D15">+C7/$C$25</f>
        <v>0.01752411113936555</v>
      </c>
    </row>
    <row r="8" spans="1:4" ht="19.5" customHeight="1">
      <c r="A8" s="195" t="s">
        <v>117</v>
      </c>
      <c r="B8" s="196" t="s">
        <v>118</v>
      </c>
      <c r="C8" s="225">
        <f>+SUM(C9:C9)</f>
        <v>23940000</v>
      </c>
      <c r="D8" s="277">
        <f t="shared" si="0"/>
        <v>0.01752411113936555</v>
      </c>
    </row>
    <row r="9" spans="1:4" ht="19.5" customHeight="1">
      <c r="A9" s="195" t="s">
        <v>119</v>
      </c>
      <c r="B9" s="196" t="s">
        <v>120</v>
      </c>
      <c r="C9" s="225">
        <f>+SUM(C10:C10)</f>
        <v>23940000</v>
      </c>
      <c r="D9" s="277">
        <f t="shared" si="0"/>
        <v>0.01752411113936555</v>
      </c>
    </row>
    <row r="10" spans="1:4" ht="19.5" customHeight="1">
      <c r="A10" s="130" t="s">
        <v>121</v>
      </c>
      <c r="B10" s="126" t="s">
        <v>122</v>
      </c>
      <c r="C10" s="279">
        <v>23940000</v>
      </c>
      <c r="D10" s="277">
        <f t="shared" si="0"/>
        <v>0.01752411113936555</v>
      </c>
    </row>
    <row r="11" spans="1:4" ht="19.5" customHeight="1">
      <c r="A11" s="196" t="s">
        <v>135</v>
      </c>
      <c r="B11" s="196" t="s">
        <v>136</v>
      </c>
      <c r="C11" s="225">
        <f>SUM(C12:C12)</f>
        <v>5043460</v>
      </c>
      <c r="D11" s="277">
        <f t="shared" si="0"/>
        <v>0.0036918192801564144</v>
      </c>
    </row>
    <row r="12" spans="1:4" ht="19.5" customHeight="1">
      <c r="A12" s="278" t="s">
        <v>137</v>
      </c>
      <c r="B12" s="278" t="s">
        <v>138</v>
      </c>
      <c r="C12" s="279">
        <v>5043460</v>
      </c>
      <c r="D12" s="277">
        <f t="shared" si="0"/>
        <v>0.0036918192801564144</v>
      </c>
    </row>
    <row r="13" spans="1:4" ht="19.5" customHeight="1">
      <c r="A13" s="196" t="s">
        <v>402</v>
      </c>
      <c r="B13" s="196" t="s">
        <v>62</v>
      </c>
      <c r="C13" s="225">
        <f>C14</f>
        <v>6127424.9</v>
      </c>
      <c r="D13" s="277">
        <f t="shared" si="0"/>
        <v>0.0044852829968970685</v>
      </c>
    </row>
    <row r="14" spans="1:4" ht="19.5" customHeight="1">
      <c r="A14" s="196" t="s">
        <v>403</v>
      </c>
      <c r="B14" s="196" t="s">
        <v>404</v>
      </c>
      <c r="C14" s="225">
        <f>SUM(C15:C15)</f>
        <v>6127424.9</v>
      </c>
      <c r="D14" s="277">
        <f t="shared" si="0"/>
        <v>0.0044852829968970685</v>
      </c>
    </row>
    <row r="15" spans="1:4" ht="19.5" customHeight="1">
      <c r="A15" s="278" t="s">
        <v>405</v>
      </c>
      <c r="B15" s="278" t="s">
        <v>406</v>
      </c>
      <c r="C15" s="279">
        <f>5474905.2+534350+118169.7</f>
        <v>6127424.9</v>
      </c>
      <c r="D15" s="277">
        <f t="shared" si="0"/>
        <v>0.0044852829968970685</v>
      </c>
    </row>
    <row r="16" spans="1:4" ht="19.5" customHeight="1">
      <c r="A16" s="196" t="s">
        <v>22</v>
      </c>
      <c r="B16" s="196" t="s">
        <v>63</v>
      </c>
      <c r="C16" s="225">
        <f>SUM(C17)</f>
        <v>309959589</v>
      </c>
      <c r="D16" s="277">
        <f>+C16/$C$25</f>
        <v>0.22689082232030353</v>
      </c>
    </row>
    <row r="17" spans="1:4" ht="19.5" customHeight="1">
      <c r="A17" s="196" t="s">
        <v>23</v>
      </c>
      <c r="B17" s="196" t="s">
        <v>24</v>
      </c>
      <c r="C17" s="225">
        <f>SUM(C18:C19)</f>
        <v>309959589</v>
      </c>
      <c r="D17" s="277">
        <f>+C17/$C$25</f>
        <v>0.22689082232030353</v>
      </c>
    </row>
    <row r="18" spans="1:4" ht="19.5" customHeight="1">
      <c r="A18" s="126" t="s">
        <v>25</v>
      </c>
      <c r="B18" s="126" t="s">
        <v>26</v>
      </c>
      <c r="C18" s="279">
        <f>1170283+2310553+1268339+1868171+1625269+1716974</f>
        <v>9959589</v>
      </c>
      <c r="D18" s="277">
        <f>+C18/$C$25</f>
        <v>0.007290432102690166</v>
      </c>
    </row>
    <row r="19" spans="1:4" ht="19.5" customHeight="1">
      <c r="A19" s="126" t="s">
        <v>291</v>
      </c>
      <c r="B19" s="126" t="s">
        <v>292</v>
      </c>
      <c r="C19" s="279">
        <v>300000000</v>
      </c>
      <c r="D19" s="277">
        <f>+C19/$C$25</f>
        <v>0.21960039021761338</v>
      </c>
    </row>
    <row r="20" spans="1:4" ht="19.5" customHeight="1">
      <c r="A20" s="323" t="s">
        <v>489</v>
      </c>
      <c r="B20" s="324"/>
      <c r="C20" s="225">
        <f>C10+C11+C13+C16</f>
        <v>345070473.9</v>
      </c>
      <c r="D20" s="277">
        <f>+C20/$C$25</f>
        <v>0.25259203573672256</v>
      </c>
    </row>
    <row r="21" spans="1:4" ht="19.5" customHeight="1">
      <c r="A21" s="126"/>
      <c r="B21" s="126"/>
      <c r="C21" s="279"/>
      <c r="D21" s="277"/>
    </row>
    <row r="22" spans="1:4" ht="19.5" customHeight="1">
      <c r="A22" s="196" t="s">
        <v>508</v>
      </c>
      <c r="B22" s="196" t="s">
        <v>534</v>
      </c>
      <c r="C22" s="225">
        <f>+C23+C24</f>
        <v>1021047317.1600001</v>
      </c>
      <c r="D22" s="277">
        <f>+C22/C25</f>
        <v>0.7474079642632775</v>
      </c>
    </row>
    <row r="23" spans="1:4" ht="24.75" customHeight="1">
      <c r="A23" s="126" t="s">
        <v>490</v>
      </c>
      <c r="B23" s="126" t="s">
        <v>145</v>
      </c>
      <c r="C23" s="279">
        <f>283811154.29</f>
        <v>283811154.29</v>
      </c>
      <c r="D23" s="277">
        <f>+C23/$C$25</f>
        <v>0.20775013410065093</v>
      </c>
    </row>
    <row r="24" spans="1:4" ht="19.5" customHeight="1">
      <c r="A24" s="126" t="s">
        <v>491</v>
      </c>
      <c r="B24" s="126" t="s">
        <v>146</v>
      </c>
      <c r="C24" s="279">
        <f>736516919.91+719242.96</f>
        <v>737236162.87</v>
      </c>
      <c r="D24" s="277">
        <f>+C24/$C$25</f>
        <v>0.5396578301626266</v>
      </c>
    </row>
    <row r="25" spans="1:4" ht="20.25" customHeight="1">
      <c r="A25" s="405" t="s">
        <v>492</v>
      </c>
      <c r="B25" s="406"/>
      <c r="C25" s="404">
        <f>C20+C22</f>
        <v>1366117791.06</v>
      </c>
      <c r="D25" s="403">
        <f>+C25/C25</f>
        <v>1</v>
      </c>
    </row>
  </sheetData>
  <sheetProtection/>
  <mergeCells count="5">
    <mergeCell ref="A25:B25"/>
    <mergeCell ref="A20:B20"/>
    <mergeCell ref="A1:D1"/>
    <mergeCell ref="A2:D2"/>
    <mergeCell ref="A3:D3"/>
  </mergeCells>
  <printOptions horizontalCentered="1"/>
  <pageMargins left="0.5905511811023623" right="0.5905511811023623" top="0.7480314960629921" bottom="0.984251968503937" header="0" footer="0"/>
  <pageSetup horizontalDpi="600" verticalDpi="600" orientation="portrait" scale="70" r:id="rId1"/>
</worksheet>
</file>

<file path=xl/worksheets/sheet10.xml><?xml version="1.0" encoding="utf-8"?>
<worksheet xmlns="http://schemas.openxmlformats.org/spreadsheetml/2006/main" xmlns:r="http://schemas.openxmlformats.org/officeDocument/2006/relationships">
  <dimension ref="A1:C44"/>
  <sheetViews>
    <sheetView zoomScalePageLayoutView="0" workbookViewId="0" topLeftCell="A1">
      <selection activeCell="B9" sqref="B9"/>
    </sheetView>
  </sheetViews>
  <sheetFormatPr defaultColWidth="11.421875" defaultRowHeight="12.75"/>
  <cols>
    <col min="1" max="1" width="17.8515625" style="5" customWidth="1"/>
    <col min="2" max="2" width="53.57421875" style="5" customWidth="1"/>
    <col min="3" max="3" width="20.421875" style="1" customWidth="1"/>
  </cols>
  <sheetData>
    <row r="1" spans="1:3" ht="18.75" customHeight="1">
      <c r="A1" s="330" t="s">
        <v>36</v>
      </c>
      <c r="B1" s="330"/>
      <c r="C1" s="330"/>
    </row>
    <row r="2" spans="1:3" ht="18" customHeight="1">
      <c r="A2" s="330" t="s">
        <v>144</v>
      </c>
      <c r="B2" s="330"/>
      <c r="C2" s="330"/>
    </row>
    <row r="3" spans="1:3" ht="18" customHeight="1" thickBot="1">
      <c r="A3" s="115"/>
      <c r="B3" s="115"/>
      <c r="C3" s="115"/>
    </row>
    <row r="4" spans="1:3" s="28" customFormat="1" ht="51.75" customHeight="1" thickBot="1">
      <c r="A4" s="114" t="s">
        <v>558</v>
      </c>
      <c r="B4" s="114" t="s">
        <v>411</v>
      </c>
      <c r="C4" s="114" t="s">
        <v>28</v>
      </c>
    </row>
    <row r="5" spans="1:3" ht="15" customHeight="1" thickBot="1">
      <c r="A5" s="30"/>
      <c r="B5" s="31"/>
      <c r="C5" s="184">
        <f>SUM(C6:C37)</f>
        <v>127988568.68</v>
      </c>
    </row>
    <row r="6" spans="1:3" s="4" customFormat="1" ht="19.5" customHeight="1">
      <c r="A6" s="129" t="s">
        <v>527</v>
      </c>
      <c r="B6" s="127" t="s">
        <v>528</v>
      </c>
      <c r="C6" s="289">
        <v>14500825.85</v>
      </c>
    </row>
    <row r="7" spans="1:3" s="4" customFormat="1" ht="19.5" customHeight="1">
      <c r="A7" s="401" t="s">
        <v>374</v>
      </c>
      <c r="B7" s="396" t="s">
        <v>375</v>
      </c>
      <c r="C7" s="402">
        <v>10336007.94</v>
      </c>
    </row>
    <row r="8" spans="1:3" s="4" customFormat="1" ht="19.5" customHeight="1">
      <c r="A8" s="129" t="s">
        <v>328</v>
      </c>
      <c r="B8" s="127" t="s">
        <v>324</v>
      </c>
      <c r="C8" s="289">
        <v>43510</v>
      </c>
    </row>
    <row r="9" spans="1:3" s="4" customFormat="1" ht="19.5" customHeight="1">
      <c r="A9" s="401" t="s">
        <v>368</v>
      </c>
      <c r="B9" s="396" t="s">
        <v>46</v>
      </c>
      <c r="C9" s="402">
        <v>35000000</v>
      </c>
    </row>
    <row r="10" spans="1:3" s="4" customFormat="1" ht="19.5" customHeight="1">
      <c r="A10" s="129" t="s">
        <v>170</v>
      </c>
      <c r="B10" s="127" t="s">
        <v>171</v>
      </c>
      <c r="C10" s="289">
        <v>1680838.64</v>
      </c>
    </row>
    <row r="11" spans="1:3" s="128" customFormat="1" ht="19.5" customHeight="1">
      <c r="A11" s="401" t="s">
        <v>369</v>
      </c>
      <c r="B11" s="396" t="s">
        <v>370</v>
      </c>
      <c r="C11" s="402">
        <v>6000000</v>
      </c>
    </row>
    <row r="12" spans="1:3" s="4" customFormat="1" ht="19.5" customHeight="1">
      <c r="A12" s="129" t="s">
        <v>303</v>
      </c>
      <c r="B12" s="127" t="s">
        <v>304</v>
      </c>
      <c r="C12" s="289">
        <v>2000000</v>
      </c>
    </row>
    <row r="13" spans="1:3" s="4" customFormat="1" ht="19.5" customHeight="1">
      <c r="A13" s="401" t="s">
        <v>330</v>
      </c>
      <c r="B13" s="396" t="s">
        <v>302</v>
      </c>
      <c r="C13" s="402">
        <v>7000000</v>
      </c>
    </row>
    <row r="14" spans="1:3" s="4" customFormat="1" ht="19.5" customHeight="1">
      <c r="A14" s="129" t="s">
        <v>305</v>
      </c>
      <c r="B14" s="127" t="s">
        <v>306</v>
      </c>
      <c r="C14" s="289">
        <v>1000000</v>
      </c>
    </row>
    <row r="15" spans="1:3" s="4" customFormat="1" ht="19.5" customHeight="1">
      <c r="A15" s="401" t="s">
        <v>188</v>
      </c>
      <c r="B15" s="396" t="s">
        <v>189</v>
      </c>
      <c r="C15" s="402">
        <v>250000</v>
      </c>
    </row>
    <row r="16" spans="1:3" s="4" customFormat="1" ht="19.5" customHeight="1">
      <c r="A16" s="129" t="s">
        <v>105</v>
      </c>
      <c r="B16" s="127" t="s">
        <v>43</v>
      </c>
      <c r="C16" s="289">
        <v>250000</v>
      </c>
    </row>
    <row r="17" spans="1:3" s="4" customFormat="1" ht="19.5" customHeight="1">
      <c r="A17" s="401" t="s">
        <v>329</v>
      </c>
      <c r="B17" s="396" t="s">
        <v>151</v>
      </c>
      <c r="C17" s="402">
        <v>4000000</v>
      </c>
    </row>
    <row r="18" spans="1:3" s="4" customFormat="1" ht="19.5" customHeight="1">
      <c r="A18" s="129" t="s">
        <v>329</v>
      </c>
      <c r="B18" s="127" t="s">
        <v>151</v>
      </c>
      <c r="C18" s="289">
        <v>600000</v>
      </c>
    </row>
    <row r="19" spans="1:3" s="4" customFormat="1" ht="19.5" customHeight="1">
      <c r="A19" s="401" t="s">
        <v>190</v>
      </c>
      <c r="B19" s="396" t="s">
        <v>191</v>
      </c>
      <c r="C19" s="402">
        <v>250000</v>
      </c>
    </row>
    <row r="20" spans="1:3" s="4" customFormat="1" ht="19.5" customHeight="1">
      <c r="A20" s="129" t="s">
        <v>193</v>
      </c>
      <c r="B20" s="127" t="s">
        <v>104</v>
      </c>
      <c r="C20" s="289">
        <v>1000000</v>
      </c>
    </row>
    <row r="21" spans="1:3" s="4" customFormat="1" ht="19.5" customHeight="1">
      <c r="A21" s="401" t="s">
        <v>124</v>
      </c>
      <c r="B21" s="396" t="s">
        <v>125</v>
      </c>
      <c r="C21" s="402">
        <f>588000+823071.48</f>
        <v>1411071.48</v>
      </c>
    </row>
    <row r="22" spans="1:3" s="4" customFormat="1" ht="19.5" customHeight="1">
      <c r="A22" s="129" t="s">
        <v>192</v>
      </c>
      <c r="B22" s="127" t="s">
        <v>20</v>
      </c>
      <c r="C22" s="289">
        <v>990000</v>
      </c>
    </row>
    <row r="23" spans="1:3" s="4" customFormat="1" ht="19.5" customHeight="1">
      <c r="A23" s="401" t="s">
        <v>143</v>
      </c>
      <c r="B23" s="396" t="s">
        <v>307</v>
      </c>
      <c r="C23" s="402">
        <v>1500000</v>
      </c>
    </row>
    <row r="24" spans="1:3" s="4" customFormat="1" ht="19.5" customHeight="1">
      <c r="A24" s="129" t="s">
        <v>311</v>
      </c>
      <c r="B24" s="127" t="s">
        <v>312</v>
      </c>
      <c r="C24" s="289">
        <v>250000</v>
      </c>
    </row>
    <row r="25" spans="1:3" s="4" customFormat="1" ht="19.5" customHeight="1">
      <c r="A25" s="401" t="s">
        <v>308</v>
      </c>
      <c r="B25" s="396" t="s">
        <v>51</v>
      </c>
      <c r="C25" s="402">
        <v>1000000</v>
      </c>
    </row>
    <row r="26" spans="1:3" s="4" customFormat="1" ht="19.5" customHeight="1">
      <c r="A26" s="129" t="s">
        <v>308</v>
      </c>
      <c r="B26" s="127" t="s">
        <v>51</v>
      </c>
      <c r="C26" s="289">
        <v>1500000</v>
      </c>
    </row>
    <row r="27" spans="1:3" s="4" customFormat="1" ht="19.5" customHeight="1">
      <c r="A27" s="401" t="s">
        <v>147</v>
      </c>
      <c r="B27" s="396" t="s">
        <v>148</v>
      </c>
      <c r="C27" s="402">
        <v>250000</v>
      </c>
    </row>
    <row r="28" spans="1:3" s="4" customFormat="1" ht="19.5" customHeight="1">
      <c r="A28" s="129" t="s">
        <v>309</v>
      </c>
      <c r="B28" s="127" t="s">
        <v>310</v>
      </c>
      <c r="C28" s="289">
        <v>500000</v>
      </c>
    </row>
    <row r="29" spans="1:3" s="4" customFormat="1" ht="19.5" customHeight="1">
      <c r="A29" s="401" t="s">
        <v>149</v>
      </c>
      <c r="B29" s="396" t="s">
        <v>150</v>
      </c>
      <c r="C29" s="402">
        <v>2500000</v>
      </c>
    </row>
    <row r="30" spans="1:3" s="4" customFormat="1" ht="19.5" customHeight="1">
      <c r="A30" s="129" t="s">
        <v>186</v>
      </c>
      <c r="B30" s="127" t="s">
        <v>187</v>
      </c>
      <c r="C30" s="289">
        <v>200000</v>
      </c>
    </row>
    <row r="31" spans="1:3" s="4" customFormat="1" ht="19.5" customHeight="1">
      <c r="A31" s="401" t="s">
        <v>248</v>
      </c>
      <c r="B31" s="396" t="s">
        <v>375</v>
      </c>
      <c r="C31" s="402">
        <v>150000</v>
      </c>
    </row>
    <row r="32" spans="1:3" s="4" customFormat="1" ht="19.5" customHeight="1">
      <c r="A32" s="129" t="s">
        <v>378</v>
      </c>
      <c r="B32" s="127" t="s">
        <v>74</v>
      </c>
      <c r="C32" s="289">
        <v>4000000</v>
      </c>
    </row>
    <row r="33" spans="1:3" s="4" customFormat="1" ht="19.5" customHeight="1">
      <c r="A33" s="401" t="s">
        <v>313</v>
      </c>
      <c r="B33" s="396" t="s">
        <v>314</v>
      </c>
      <c r="C33" s="402">
        <v>652519.7</v>
      </c>
    </row>
    <row r="34" spans="1:3" s="4" customFormat="1" ht="19.5" customHeight="1">
      <c r="A34" s="129" t="s">
        <v>313</v>
      </c>
      <c r="B34" s="127" t="s">
        <v>314</v>
      </c>
      <c r="C34" s="289">
        <v>719242.96</v>
      </c>
    </row>
    <row r="35" spans="1:3" s="4" customFormat="1" ht="19.5" customHeight="1">
      <c r="A35" s="401" t="s">
        <v>373</v>
      </c>
      <c r="B35" s="396" t="s">
        <v>240</v>
      </c>
      <c r="C35" s="402">
        <v>200000</v>
      </c>
    </row>
    <row r="36" spans="1:3" s="4" customFormat="1" ht="19.5" customHeight="1">
      <c r="A36" s="129" t="s">
        <v>160</v>
      </c>
      <c r="B36" s="127" t="s">
        <v>161</v>
      </c>
      <c r="C36" s="289">
        <v>5474905.2</v>
      </c>
    </row>
    <row r="37" spans="1:3" s="4" customFormat="1" ht="19.5" customHeight="1">
      <c r="A37" s="401" t="s">
        <v>160</v>
      </c>
      <c r="B37" s="396" t="s">
        <v>161</v>
      </c>
      <c r="C37" s="402">
        <v>22779646.91</v>
      </c>
    </row>
    <row r="38" spans="1:3" s="4" customFormat="1" ht="15" customHeight="1" thickBot="1">
      <c r="A38" s="181"/>
      <c r="B38" s="182"/>
      <c r="C38" s="183"/>
    </row>
    <row r="39" spans="1:3" ht="16.5" thickBot="1">
      <c r="A39" s="331" t="s">
        <v>31</v>
      </c>
      <c r="B39" s="332"/>
      <c r="C39" s="116">
        <f>SUM(C6:C37)</f>
        <v>127988568.68</v>
      </c>
    </row>
    <row r="44" ht="12.75">
      <c r="B44" s="24"/>
    </row>
  </sheetData>
  <sheetProtection/>
  <mergeCells count="3">
    <mergeCell ref="A1:C1"/>
    <mergeCell ref="A2:C2"/>
    <mergeCell ref="A39:B39"/>
  </mergeCells>
  <printOptions horizontalCentered="1"/>
  <pageMargins left="0.1968503937007874" right="0.1968503937007874" top="0.3937007874015748" bottom="0.3937007874015748"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46"/>
  <sheetViews>
    <sheetView zoomScalePageLayoutView="0" workbookViewId="0" topLeftCell="A1">
      <selection activeCell="A39" sqref="A39:IV39"/>
    </sheetView>
  </sheetViews>
  <sheetFormatPr defaultColWidth="11.421875" defaultRowHeight="12.75"/>
  <cols>
    <col min="1" max="1" width="18.57421875" style="86" customWidth="1"/>
    <col min="2" max="2" width="56.00390625" style="81" customWidth="1"/>
    <col min="3" max="3" width="21.140625" style="87" customWidth="1"/>
    <col min="4" max="4" width="16.57421875" style="81" bestFit="1" customWidth="1"/>
    <col min="5" max="16384" width="11.421875" style="81" customWidth="1"/>
  </cols>
  <sheetData>
    <row r="1" spans="1:3" ht="15.75">
      <c r="A1" s="326" t="s">
        <v>39</v>
      </c>
      <c r="B1" s="326"/>
      <c r="C1" s="326"/>
    </row>
    <row r="2" spans="1:3" ht="15.75">
      <c r="A2" s="326" t="s">
        <v>144</v>
      </c>
      <c r="B2" s="326"/>
      <c r="C2" s="326"/>
    </row>
    <row r="3" spans="1:3" ht="16.5" thickBot="1">
      <c r="A3" s="111"/>
      <c r="B3" s="112"/>
      <c r="C3" s="112"/>
    </row>
    <row r="4" spans="1:3" ht="51" customHeight="1" thickBot="1">
      <c r="A4" s="114" t="s">
        <v>558</v>
      </c>
      <c r="B4" s="114" t="s">
        <v>411</v>
      </c>
      <c r="C4" s="117" t="s">
        <v>28</v>
      </c>
    </row>
    <row r="5" spans="1:3" ht="15.75" customHeight="1">
      <c r="A5" s="82"/>
      <c r="B5" s="83"/>
      <c r="C5" s="140">
        <f>SUM(C6:C42)</f>
        <v>908975823.4000001</v>
      </c>
    </row>
    <row r="6" spans="1:3" s="108" customFormat="1" ht="36" customHeight="1">
      <c r="A6" s="139" t="s">
        <v>511</v>
      </c>
      <c r="B6" s="146" t="s">
        <v>510</v>
      </c>
      <c r="C6" s="147">
        <v>400000</v>
      </c>
    </row>
    <row r="7" spans="1:3" s="108" customFormat="1" ht="35.25" customHeight="1">
      <c r="A7" s="141" t="s">
        <v>509</v>
      </c>
      <c r="B7" s="144" t="s">
        <v>510</v>
      </c>
      <c r="C7" s="145">
        <v>6000000</v>
      </c>
    </row>
    <row r="8" spans="1:3" s="108" customFormat="1" ht="42" customHeight="1">
      <c r="A8" s="139" t="s">
        <v>512</v>
      </c>
      <c r="B8" s="146" t="s">
        <v>510</v>
      </c>
      <c r="C8" s="147">
        <v>1200000</v>
      </c>
    </row>
    <row r="9" spans="1:3" s="108" customFormat="1" ht="32.25" customHeight="1">
      <c r="A9" s="141" t="s">
        <v>513</v>
      </c>
      <c r="B9" s="144" t="s">
        <v>510</v>
      </c>
      <c r="C9" s="145">
        <v>400000</v>
      </c>
    </row>
    <row r="10" spans="1:3" s="108" customFormat="1" ht="22.5" customHeight="1">
      <c r="A10" s="139" t="s">
        <v>293</v>
      </c>
      <c r="B10" s="146" t="s">
        <v>294</v>
      </c>
      <c r="C10" s="147">
        <v>300000000</v>
      </c>
    </row>
    <row r="11" spans="1:3" ht="23.25" customHeight="1">
      <c r="A11" s="141" t="s">
        <v>293</v>
      </c>
      <c r="B11" s="144" t="s">
        <v>315</v>
      </c>
      <c r="C11" s="145">
        <v>18500000</v>
      </c>
    </row>
    <row r="12" spans="1:3" ht="32.25" customHeight="1">
      <c r="A12" s="139" t="s">
        <v>293</v>
      </c>
      <c r="B12" s="146" t="s">
        <v>326</v>
      </c>
      <c r="C12" s="147">
        <v>17168920</v>
      </c>
    </row>
    <row r="13" spans="1:3" s="108" customFormat="1" ht="19.5" customHeight="1">
      <c r="A13" s="141" t="s">
        <v>293</v>
      </c>
      <c r="B13" s="144" t="s">
        <v>353</v>
      </c>
      <c r="C13" s="145">
        <v>10000000</v>
      </c>
    </row>
    <row r="14" spans="1:3" ht="29.25" customHeight="1">
      <c r="A14" s="139" t="s">
        <v>293</v>
      </c>
      <c r="B14" s="146" t="s">
        <v>376</v>
      </c>
      <c r="C14" s="147">
        <v>2500000</v>
      </c>
    </row>
    <row r="15" spans="1:3" ht="29.25" customHeight="1">
      <c r="A15" s="141" t="s">
        <v>293</v>
      </c>
      <c r="B15" s="144" t="s">
        <v>377</v>
      </c>
      <c r="C15" s="145">
        <v>2500000</v>
      </c>
    </row>
    <row r="16" spans="1:3" ht="42" customHeight="1">
      <c r="A16" s="139" t="s">
        <v>350</v>
      </c>
      <c r="B16" s="146" t="s">
        <v>333</v>
      </c>
      <c r="C16" s="147">
        <v>5000000</v>
      </c>
    </row>
    <row r="17" spans="1:3" ht="29.25" customHeight="1">
      <c r="A17" s="141" t="s">
        <v>133</v>
      </c>
      <c r="B17" s="144" t="s">
        <v>351</v>
      </c>
      <c r="C17" s="145">
        <v>8000000</v>
      </c>
    </row>
    <row r="18" spans="1:3" ht="32.25" customHeight="1">
      <c r="A18" s="139" t="s">
        <v>361</v>
      </c>
      <c r="B18" s="146" t="s">
        <v>360</v>
      </c>
      <c r="C18" s="147">
        <f>2075000+4150000</f>
        <v>6225000</v>
      </c>
    </row>
    <row r="19" spans="1:3" s="108" customFormat="1" ht="32.25" customHeight="1">
      <c r="A19" s="141" t="s">
        <v>359</v>
      </c>
      <c r="B19" s="144" t="s">
        <v>360</v>
      </c>
      <c r="C19" s="145">
        <v>8670000</v>
      </c>
    </row>
    <row r="20" spans="1:3" ht="27" customHeight="1">
      <c r="A20" s="139" t="s">
        <v>325</v>
      </c>
      <c r="B20" s="146" t="s">
        <v>316</v>
      </c>
      <c r="C20" s="147">
        <v>6565400</v>
      </c>
    </row>
    <row r="21" spans="1:3" s="108" customFormat="1" ht="27" customHeight="1">
      <c r="A21" s="141" t="s">
        <v>325</v>
      </c>
      <c r="B21" s="144" t="s">
        <v>317</v>
      </c>
      <c r="C21" s="145">
        <v>20000000</v>
      </c>
    </row>
    <row r="22" spans="1:3" ht="30" customHeight="1">
      <c r="A22" s="139" t="s">
        <v>325</v>
      </c>
      <c r="B22" s="146" t="s">
        <v>318</v>
      </c>
      <c r="C22" s="147">
        <v>4029000</v>
      </c>
    </row>
    <row r="23" spans="1:3" s="108" customFormat="1" ht="32.25" customHeight="1">
      <c r="A23" s="141" t="s">
        <v>325</v>
      </c>
      <c r="B23" s="144" t="s">
        <v>319</v>
      </c>
      <c r="C23" s="145">
        <v>20000000</v>
      </c>
    </row>
    <row r="24" spans="1:3" ht="29.25" customHeight="1">
      <c r="A24" s="139" t="s">
        <v>325</v>
      </c>
      <c r="B24" s="146" t="s">
        <v>320</v>
      </c>
      <c r="C24" s="147">
        <v>2037361</v>
      </c>
    </row>
    <row r="25" spans="1:3" s="108" customFormat="1" ht="27.75" customHeight="1">
      <c r="A25" s="141" t="s">
        <v>325</v>
      </c>
      <c r="B25" s="144" t="s">
        <v>321</v>
      </c>
      <c r="C25" s="145">
        <v>6015314</v>
      </c>
    </row>
    <row r="26" spans="1:3" ht="27" customHeight="1">
      <c r="A26" s="139" t="s">
        <v>325</v>
      </c>
      <c r="B26" s="146" t="s">
        <v>322</v>
      </c>
      <c r="C26" s="147">
        <v>9188410</v>
      </c>
    </row>
    <row r="27" spans="1:3" s="108" customFormat="1" ht="29.25" customHeight="1">
      <c r="A27" s="141" t="s">
        <v>325</v>
      </c>
      <c r="B27" s="144" t="s">
        <v>323</v>
      </c>
      <c r="C27" s="145">
        <v>60000000</v>
      </c>
    </row>
    <row r="28" spans="1:3" ht="28.5" customHeight="1">
      <c r="A28" s="139" t="s">
        <v>325</v>
      </c>
      <c r="B28" s="146" t="s">
        <v>327</v>
      </c>
      <c r="C28" s="147">
        <v>50000000</v>
      </c>
    </row>
    <row r="29" spans="1:3" s="108" customFormat="1" ht="30" customHeight="1">
      <c r="A29" s="141" t="s">
        <v>325</v>
      </c>
      <c r="B29" s="144" t="s">
        <v>334</v>
      </c>
      <c r="C29" s="145">
        <v>10000000</v>
      </c>
    </row>
    <row r="30" spans="1:3" ht="27.75" customHeight="1">
      <c r="A30" s="139" t="s">
        <v>325</v>
      </c>
      <c r="B30" s="146" t="s">
        <v>339</v>
      </c>
      <c r="C30" s="147">
        <v>70000000</v>
      </c>
    </row>
    <row r="31" spans="1:3" s="108" customFormat="1" ht="19.5" customHeight="1">
      <c r="A31" s="141" t="s">
        <v>325</v>
      </c>
      <c r="B31" s="144" t="s">
        <v>340</v>
      </c>
      <c r="C31" s="145">
        <v>25000000</v>
      </c>
    </row>
    <row r="32" spans="1:3" ht="19.5" customHeight="1">
      <c r="A32" s="139" t="s">
        <v>325</v>
      </c>
      <c r="B32" s="146" t="s">
        <v>341</v>
      </c>
      <c r="C32" s="147">
        <v>15000000</v>
      </c>
    </row>
    <row r="33" spans="1:3" ht="19.5" customHeight="1">
      <c r="A33" s="141" t="s">
        <v>325</v>
      </c>
      <c r="B33" s="144" t="s">
        <v>342</v>
      </c>
      <c r="C33" s="145">
        <v>20000000</v>
      </c>
    </row>
    <row r="34" spans="1:3" ht="19.5" customHeight="1">
      <c r="A34" s="139" t="s">
        <v>325</v>
      </c>
      <c r="B34" s="146" t="s">
        <v>246</v>
      </c>
      <c r="C34" s="147">
        <v>20000000</v>
      </c>
    </row>
    <row r="35" spans="1:3" s="108" customFormat="1" ht="38.25" customHeight="1">
      <c r="A35" s="141" t="s">
        <v>325</v>
      </c>
      <c r="B35" s="144" t="s">
        <v>379</v>
      </c>
      <c r="C35" s="145">
        <v>15000000</v>
      </c>
    </row>
    <row r="36" spans="1:3" s="108" customFormat="1" ht="38.25" customHeight="1">
      <c r="A36" s="139" t="s">
        <v>325</v>
      </c>
      <c r="B36" s="146" t="s">
        <v>182</v>
      </c>
      <c r="C36" s="147">
        <v>10000000</v>
      </c>
    </row>
    <row r="37" spans="1:4" ht="29.25" customHeight="1">
      <c r="A37" s="141" t="s">
        <v>288</v>
      </c>
      <c r="B37" s="144" t="s">
        <v>289</v>
      </c>
      <c r="C37" s="145">
        <v>6407812.58</v>
      </c>
      <c r="D37" s="322"/>
    </row>
    <row r="38" spans="1:3" s="108" customFormat="1" ht="22.5" customHeight="1">
      <c r="A38" s="139" t="s">
        <v>358</v>
      </c>
      <c r="B38" s="146" t="s">
        <v>126</v>
      </c>
      <c r="C38" s="147">
        <v>25000000</v>
      </c>
    </row>
    <row r="39" spans="1:3" ht="19.5" customHeight="1">
      <c r="A39" s="141" t="s">
        <v>244</v>
      </c>
      <c r="B39" s="144" t="s">
        <v>259</v>
      </c>
      <c r="C39" s="145">
        <v>70000000</v>
      </c>
    </row>
    <row r="40" spans="1:3" ht="19.5" customHeight="1">
      <c r="A40" s="139" t="s">
        <v>180</v>
      </c>
      <c r="B40" s="146" t="s">
        <v>181</v>
      </c>
      <c r="C40" s="147">
        <v>15000000</v>
      </c>
    </row>
    <row r="41" spans="1:3" ht="19.5" customHeight="1">
      <c r="A41" s="141" t="s">
        <v>180</v>
      </c>
      <c r="B41" s="144" t="s">
        <v>523</v>
      </c>
      <c r="C41" s="145">
        <v>10000000</v>
      </c>
    </row>
    <row r="42" spans="1:3" s="84" customFormat="1" ht="31.5" customHeight="1">
      <c r="A42" s="139" t="s">
        <v>515</v>
      </c>
      <c r="B42" s="146" t="s">
        <v>169</v>
      </c>
      <c r="C42" s="147">
        <f>2145.97+1092.38+27575382.13+1297416.2+6480.89+13094.65+177564.56+200.04+4095229</f>
        <v>33168605.819999997</v>
      </c>
    </row>
    <row r="43" spans="1:3" ht="16.5" thickBot="1">
      <c r="A43" s="333" t="s">
        <v>31</v>
      </c>
      <c r="B43" s="334"/>
      <c r="C43" s="143">
        <f>SUM(C6:C42)</f>
        <v>908975823.4000001</v>
      </c>
    </row>
    <row r="46" spans="1:3" ht="15" customHeight="1">
      <c r="A46" s="25" t="s">
        <v>447</v>
      </c>
      <c r="B46" s="25"/>
      <c r="C46" s="26">
        <f>SUMIF($A$6:$A$42,A46,$C$6:$C$42)</f>
        <v>6625000</v>
      </c>
    </row>
  </sheetData>
  <sheetProtection/>
  <mergeCells count="3">
    <mergeCell ref="A1:C1"/>
    <mergeCell ref="A2:C2"/>
    <mergeCell ref="A43:B43"/>
  </mergeCells>
  <printOptions horizontalCentered="1"/>
  <pageMargins left="0.1968503937007874" right="0.1968503937007874" top="0.3937007874015748" bottom="0.3937007874015748" header="0" footer="0"/>
  <pageSetup horizontalDpi="600" verticalDpi="600" orientation="portrait" scale="70" r:id="rId1"/>
</worksheet>
</file>

<file path=xl/worksheets/sheet12.xml><?xml version="1.0" encoding="utf-8"?>
<worksheet xmlns="http://schemas.openxmlformats.org/spreadsheetml/2006/main" xmlns:r="http://schemas.openxmlformats.org/officeDocument/2006/relationships">
  <dimension ref="A1:G62"/>
  <sheetViews>
    <sheetView zoomScalePageLayoutView="0" workbookViewId="0" topLeftCell="A1">
      <selection activeCell="A7" sqref="A7"/>
    </sheetView>
  </sheetViews>
  <sheetFormatPr defaultColWidth="11.421875" defaultRowHeight="12.75"/>
  <cols>
    <col min="1" max="1" width="20.421875" style="37" customWidth="1"/>
    <col min="2" max="2" width="21.28125" style="37" hidden="1" customWidth="1"/>
    <col min="3" max="3" width="58.140625" style="49" customWidth="1"/>
    <col min="4" max="4" width="19.00390625" style="274" customWidth="1"/>
    <col min="5" max="5" width="11.421875" style="27" customWidth="1"/>
    <col min="6" max="6" width="13.7109375" style="27" bestFit="1" customWidth="1"/>
    <col min="7" max="7" width="12.7109375" style="27" bestFit="1" customWidth="1"/>
    <col min="8" max="16384" width="11.421875" style="27" customWidth="1"/>
  </cols>
  <sheetData>
    <row r="1" spans="1:4" ht="12.75">
      <c r="A1" s="335" t="s">
        <v>581</v>
      </c>
      <c r="B1" s="335"/>
      <c r="C1" s="335"/>
      <c r="D1" s="335"/>
    </row>
    <row r="2" spans="1:4" ht="12.75" customHeight="1">
      <c r="A2" s="335" t="s">
        <v>144</v>
      </c>
      <c r="B2" s="335"/>
      <c r="C2" s="335"/>
      <c r="D2" s="335"/>
    </row>
    <row r="3" spans="1:4" ht="12.75" customHeight="1" thickBot="1">
      <c r="A3" s="51"/>
      <c r="B3" s="51"/>
      <c r="C3" s="51"/>
      <c r="D3" s="387"/>
    </row>
    <row r="4" spans="1:4" ht="27.75" customHeight="1" thickBot="1">
      <c r="A4" s="148" t="s">
        <v>558</v>
      </c>
      <c r="B4" s="148" t="s">
        <v>493</v>
      </c>
      <c r="C4" s="148" t="s">
        <v>411</v>
      </c>
      <c r="D4" s="148" t="s">
        <v>28</v>
      </c>
    </row>
    <row r="5" spans="1:4" ht="12.75">
      <c r="A5" s="123"/>
      <c r="B5" s="124"/>
      <c r="C5" s="125"/>
      <c r="D5" s="388">
        <f>SUM(D6:D28)</f>
        <v>146297119.57000002</v>
      </c>
    </row>
    <row r="6" spans="1:6" ht="29.25" customHeight="1">
      <c r="A6" s="152" t="s">
        <v>299</v>
      </c>
      <c r="B6" s="127" t="s">
        <v>25</v>
      </c>
      <c r="C6" s="146" t="s">
        <v>162</v>
      </c>
      <c r="D6" s="147">
        <v>93742</v>
      </c>
      <c r="F6" s="48"/>
    </row>
    <row r="7" spans="1:4" ht="30.75" customHeight="1">
      <c r="A7" s="149" t="s">
        <v>299</v>
      </c>
      <c r="B7" s="126" t="s">
        <v>491</v>
      </c>
      <c r="C7" s="144" t="s">
        <v>176</v>
      </c>
      <c r="D7" s="145">
        <v>208255.5</v>
      </c>
    </row>
    <row r="8" spans="1:4" ht="25.5">
      <c r="A8" s="152" t="s">
        <v>299</v>
      </c>
      <c r="B8" s="127" t="s">
        <v>491</v>
      </c>
      <c r="C8" s="146" t="s">
        <v>177</v>
      </c>
      <c r="D8" s="147">
        <v>143622</v>
      </c>
    </row>
    <row r="9" spans="1:4" ht="36.75" customHeight="1">
      <c r="A9" s="149" t="s">
        <v>299</v>
      </c>
      <c r="B9" s="126" t="s">
        <v>491</v>
      </c>
      <c r="C9" s="144" t="s">
        <v>300</v>
      </c>
      <c r="D9" s="145">
        <f>433349.99+210279.28</f>
        <v>643629.27</v>
      </c>
    </row>
    <row r="10" spans="1:4" ht="25.5">
      <c r="A10" s="152" t="s">
        <v>299</v>
      </c>
      <c r="B10" s="127" t="s">
        <v>491</v>
      </c>
      <c r="C10" s="146" t="s">
        <v>178</v>
      </c>
      <c r="D10" s="147">
        <v>283274</v>
      </c>
    </row>
    <row r="11" spans="1:4" ht="25.5">
      <c r="A11" s="149" t="s">
        <v>299</v>
      </c>
      <c r="B11" s="126" t="s">
        <v>491</v>
      </c>
      <c r="C11" s="144" t="s">
        <v>179</v>
      </c>
      <c r="D11" s="145">
        <v>7046.5</v>
      </c>
    </row>
    <row r="12" spans="1:4" ht="25.5">
      <c r="A12" s="152" t="s">
        <v>477</v>
      </c>
      <c r="B12" s="127" t="s">
        <v>491</v>
      </c>
      <c r="C12" s="146" t="s">
        <v>194</v>
      </c>
      <c r="D12" s="147">
        <v>10811180.92</v>
      </c>
    </row>
    <row r="13" spans="1:4" ht="31.5" customHeight="1">
      <c r="A13" s="149" t="s">
        <v>477</v>
      </c>
      <c r="B13" s="126" t="s">
        <v>25</v>
      </c>
      <c r="C13" s="144" t="s">
        <v>152</v>
      </c>
      <c r="D13" s="145">
        <v>1170283</v>
      </c>
    </row>
    <row r="14" spans="1:4" ht="19.5" customHeight="1">
      <c r="A14" s="152" t="s">
        <v>479</v>
      </c>
      <c r="B14" s="127"/>
      <c r="C14" s="146" t="s">
        <v>183</v>
      </c>
      <c r="D14" s="147">
        <v>681981.89</v>
      </c>
    </row>
    <row r="15" spans="1:4" ht="19.5" customHeight="1">
      <c r="A15" s="149" t="s">
        <v>479</v>
      </c>
      <c r="B15" s="126"/>
      <c r="C15" s="144" t="s">
        <v>228</v>
      </c>
      <c r="D15" s="145">
        <f>3936.51+1910.16</f>
        <v>5846.67</v>
      </c>
    </row>
    <row r="16" spans="1:4" ht="19.5" customHeight="1">
      <c r="A16" s="152" t="s">
        <v>478</v>
      </c>
      <c r="B16" s="127"/>
      <c r="C16" s="146" t="s">
        <v>164</v>
      </c>
      <c r="D16" s="147">
        <v>12430000</v>
      </c>
    </row>
    <row r="17" spans="1:4" ht="19.5" customHeight="1">
      <c r="A17" s="149" t="s">
        <v>478</v>
      </c>
      <c r="B17" s="126" t="s">
        <v>491</v>
      </c>
      <c r="C17" s="144" t="s">
        <v>195</v>
      </c>
      <c r="D17" s="145">
        <v>23325746.75</v>
      </c>
    </row>
    <row r="18" spans="1:4" ht="41.25" customHeight="1">
      <c r="A18" s="152" t="s">
        <v>156</v>
      </c>
      <c r="B18" s="127" t="s">
        <v>25</v>
      </c>
      <c r="C18" s="146" t="s">
        <v>158</v>
      </c>
      <c r="D18" s="147">
        <v>1868171</v>
      </c>
    </row>
    <row r="19" spans="1:4" ht="12.75">
      <c r="A19" s="149" t="s">
        <v>156</v>
      </c>
      <c r="B19" s="126"/>
      <c r="C19" s="144" t="s">
        <v>167</v>
      </c>
      <c r="D19" s="145">
        <v>54041735.49</v>
      </c>
    </row>
    <row r="20" spans="1:4" ht="12.75">
      <c r="A20" s="152" t="s">
        <v>156</v>
      </c>
      <c r="B20" s="127"/>
      <c r="C20" s="146" t="s">
        <v>168</v>
      </c>
      <c r="D20" s="147">
        <v>984594.05</v>
      </c>
    </row>
    <row r="21" spans="1:4" ht="25.5">
      <c r="A21" s="149" t="s">
        <v>156</v>
      </c>
      <c r="B21" s="126" t="s">
        <v>491</v>
      </c>
      <c r="C21" s="144" t="s">
        <v>92</v>
      </c>
      <c r="D21" s="145">
        <f>1022377.22+54191.76</f>
        <v>1076568.98</v>
      </c>
    </row>
    <row r="22" spans="1:4" ht="42.75" customHeight="1">
      <c r="A22" s="152" t="s">
        <v>156</v>
      </c>
      <c r="B22" s="127" t="s">
        <v>491</v>
      </c>
      <c r="C22" s="146" t="s">
        <v>175</v>
      </c>
      <c r="D22" s="147">
        <v>4246434</v>
      </c>
    </row>
    <row r="23" spans="1:7" ht="19.5" customHeight="1">
      <c r="A23" s="149" t="s">
        <v>516</v>
      </c>
      <c r="B23" s="126" t="s">
        <v>491</v>
      </c>
      <c r="C23" s="144" t="s">
        <v>94</v>
      </c>
      <c r="D23" s="145">
        <v>16000000</v>
      </c>
      <c r="F23" s="150"/>
      <c r="G23" s="48"/>
    </row>
    <row r="24" spans="1:7" ht="19.5" customHeight="1">
      <c r="A24" s="152" t="s">
        <v>517</v>
      </c>
      <c r="B24" s="127" t="s">
        <v>491</v>
      </c>
      <c r="C24" s="146" t="s">
        <v>94</v>
      </c>
      <c r="D24" s="147">
        <v>11353872.55</v>
      </c>
      <c r="F24" s="193"/>
      <c r="G24" s="48"/>
    </row>
    <row r="25" spans="1:6" ht="31.5" customHeight="1">
      <c r="A25" s="149" t="s">
        <v>153</v>
      </c>
      <c r="B25" s="126" t="s">
        <v>25</v>
      </c>
      <c r="C25" s="144" t="s">
        <v>154</v>
      </c>
      <c r="D25" s="145">
        <v>2310553</v>
      </c>
      <c r="F25" s="193"/>
    </row>
    <row r="26" spans="1:4" ht="32.25" customHeight="1">
      <c r="A26" s="152" t="s">
        <v>153</v>
      </c>
      <c r="B26" s="127" t="s">
        <v>25</v>
      </c>
      <c r="C26" s="146" t="s">
        <v>155</v>
      </c>
      <c r="D26" s="147">
        <v>1268339</v>
      </c>
    </row>
    <row r="27" spans="1:4" ht="33" customHeight="1">
      <c r="A27" s="149" t="s">
        <v>153</v>
      </c>
      <c r="B27" s="126" t="s">
        <v>25</v>
      </c>
      <c r="C27" s="144" t="s">
        <v>157</v>
      </c>
      <c r="D27" s="145">
        <v>1625269</v>
      </c>
    </row>
    <row r="28" spans="1:4" ht="44.25" customHeight="1">
      <c r="A28" s="152" t="s">
        <v>153</v>
      </c>
      <c r="B28" s="127" t="s">
        <v>25</v>
      </c>
      <c r="C28" s="146" t="s">
        <v>159</v>
      </c>
      <c r="D28" s="147">
        <v>1716974</v>
      </c>
    </row>
    <row r="29" spans="1:4" ht="12.75">
      <c r="A29" s="153"/>
      <c r="B29" s="153"/>
      <c r="C29" s="154"/>
      <c r="D29" s="389">
        <f>SUM(D6:D28)</f>
        <v>146297119.57000002</v>
      </c>
    </row>
    <row r="30" spans="1:4" ht="12.75">
      <c r="A30" s="121"/>
      <c r="B30" s="121"/>
      <c r="C30" s="50"/>
      <c r="D30" s="390"/>
    </row>
    <row r="31" spans="1:4" ht="12.75">
      <c r="A31" s="121"/>
      <c r="B31" s="121"/>
      <c r="C31" s="50"/>
      <c r="D31" s="390"/>
    </row>
    <row r="32" spans="1:4" ht="12.75">
      <c r="A32" s="121"/>
      <c r="B32" s="121"/>
      <c r="C32" s="50"/>
      <c r="D32" s="390"/>
    </row>
    <row r="33" spans="1:4" ht="12.75">
      <c r="A33" s="121"/>
      <c r="B33" s="121"/>
      <c r="C33" s="50"/>
      <c r="D33" s="390"/>
    </row>
    <row r="34" spans="1:4" ht="12.75">
      <c r="A34" s="121"/>
      <c r="B34" s="121"/>
      <c r="C34" s="122"/>
      <c r="D34" s="390"/>
    </row>
    <row r="35" spans="1:4" ht="12.75">
      <c r="A35" s="121"/>
      <c r="B35" s="121"/>
      <c r="C35" s="122"/>
      <c r="D35" s="390"/>
    </row>
    <row r="36" spans="1:4" ht="12.75">
      <c r="A36" s="121"/>
      <c r="B36" s="121"/>
      <c r="C36" s="122"/>
      <c r="D36" s="390"/>
    </row>
    <row r="37" spans="1:4" ht="12.75">
      <c r="A37" s="121"/>
      <c r="B37" s="27"/>
      <c r="C37" s="50"/>
      <c r="D37" s="390"/>
    </row>
    <row r="38" spans="1:4" ht="12.75">
      <c r="A38" s="27"/>
      <c r="B38" s="27"/>
      <c r="C38" s="50"/>
      <c r="D38" s="391"/>
    </row>
    <row r="39" spans="1:4" ht="12.75">
      <c r="A39" s="27"/>
      <c r="B39" s="27"/>
      <c r="C39" s="50"/>
      <c r="D39" s="391"/>
    </row>
    <row r="40" spans="1:4" ht="12.75">
      <c r="A40" s="27"/>
      <c r="B40" s="27"/>
      <c r="C40" s="50"/>
      <c r="D40" s="391"/>
    </row>
    <row r="41" spans="1:4" ht="12.75">
      <c r="A41" s="27"/>
      <c r="B41" s="27"/>
      <c r="C41" s="50"/>
      <c r="D41" s="392"/>
    </row>
    <row r="42" spans="1:4" ht="12.75">
      <c r="A42" s="27"/>
      <c r="B42" s="27"/>
      <c r="C42" s="50"/>
      <c r="D42" s="392"/>
    </row>
    <row r="43" spans="1:4" ht="12.75">
      <c r="A43" s="27"/>
      <c r="B43" s="27"/>
      <c r="C43" s="50"/>
      <c r="D43" s="392"/>
    </row>
    <row r="44" spans="1:4" ht="12.75">
      <c r="A44" s="27"/>
      <c r="B44" s="27"/>
      <c r="C44" s="50"/>
      <c r="D44" s="392"/>
    </row>
    <row r="45" spans="1:4" ht="12.75">
      <c r="A45" s="27"/>
      <c r="B45" s="27"/>
      <c r="C45" s="50"/>
      <c r="D45" s="392"/>
    </row>
    <row r="46" spans="1:4" ht="12.75">
      <c r="A46" s="27"/>
      <c r="B46" s="27"/>
      <c r="C46" s="50"/>
      <c r="D46" s="392"/>
    </row>
    <row r="47" spans="1:4" ht="12.75">
      <c r="A47" s="27"/>
      <c r="B47" s="27"/>
      <c r="C47" s="50"/>
      <c r="D47" s="392"/>
    </row>
    <row r="48" spans="1:4" ht="12.75">
      <c r="A48" s="27"/>
      <c r="B48" s="27"/>
      <c r="C48" s="50"/>
      <c r="D48" s="392"/>
    </row>
    <row r="49" spans="1:4" ht="12.75">
      <c r="A49" s="27"/>
      <c r="B49" s="27"/>
      <c r="C49" s="50"/>
      <c r="D49" s="392"/>
    </row>
    <row r="50" spans="1:5" ht="12.75">
      <c r="A50" s="27"/>
      <c r="B50" s="27"/>
      <c r="C50" s="50"/>
      <c r="D50" s="392"/>
      <c r="E50" s="48"/>
    </row>
    <row r="51" spans="1:4" ht="12.75">
      <c r="A51" s="27"/>
      <c r="B51" s="27"/>
      <c r="C51" s="50"/>
      <c r="D51" s="391"/>
    </row>
    <row r="52" spans="1:4" ht="12.75">
      <c r="A52" s="27"/>
      <c r="B52" s="27"/>
      <c r="C52" s="50"/>
      <c r="D52" s="391"/>
    </row>
    <row r="53" spans="1:4" ht="12.75">
      <c r="A53" s="27"/>
      <c r="B53" s="27"/>
      <c r="C53" s="50"/>
      <c r="D53" s="391"/>
    </row>
    <row r="54" spans="1:4" ht="12.75">
      <c r="A54" s="27"/>
      <c r="B54" s="27"/>
      <c r="C54" s="50"/>
      <c r="D54" s="391"/>
    </row>
    <row r="55" spans="1:4" ht="12.75">
      <c r="A55" s="27"/>
      <c r="B55" s="27"/>
      <c r="C55" s="50"/>
      <c r="D55" s="391"/>
    </row>
    <row r="56" spans="1:4" ht="12.75">
      <c r="A56" s="27"/>
      <c r="B56" s="27"/>
      <c r="C56" s="50"/>
      <c r="D56" s="391"/>
    </row>
    <row r="57" spans="1:4" ht="12.75">
      <c r="A57" s="27"/>
      <c r="B57" s="27"/>
      <c r="C57" s="50"/>
      <c r="D57" s="391"/>
    </row>
    <row r="58" spans="1:4" ht="12.75">
      <c r="A58" s="27"/>
      <c r="B58" s="27"/>
      <c r="C58" s="50"/>
      <c r="D58" s="391"/>
    </row>
    <row r="59" spans="1:4" ht="12.75">
      <c r="A59" s="27"/>
      <c r="B59" s="27"/>
      <c r="C59" s="50"/>
      <c r="D59" s="391"/>
    </row>
    <row r="60" spans="1:4" ht="12.75">
      <c r="A60" s="27"/>
      <c r="B60" s="27"/>
      <c r="C60" s="50"/>
      <c r="D60" s="391"/>
    </row>
    <row r="61" spans="1:4" ht="12.75">
      <c r="A61" s="27"/>
      <c r="B61" s="27"/>
      <c r="C61" s="50"/>
      <c r="D61" s="391"/>
    </row>
    <row r="62" spans="1:4" ht="12.75">
      <c r="A62" s="27"/>
      <c r="B62" s="27"/>
      <c r="C62" s="50"/>
      <c r="D62" s="391"/>
    </row>
  </sheetData>
  <sheetProtection/>
  <mergeCells count="2">
    <mergeCell ref="A1:D1"/>
    <mergeCell ref="A2:D2"/>
  </mergeCells>
  <printOptions horizontalCentered="1"/>
  <pageMargins left="0.1968503937007874" right="0.1968503937007874"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7"/>
  </sheetPr>
  <dimension ref="A1:P105"/>
  <sheetViews>
    <sheetView showGridLines="0" zoomScalePageLayoutView="0" workbookViewId="0" topLeftCell="A1">
      <selection activeCell="G83" sqref="G83"/>
    </sheetView>
  </sheetViews>
  <sheetFormatPr defaultColWidth="11.421875" defaultRowHeight="12.75"/>
  <cols>
    <col min="1" max="1" width="12.421875" style="74" customWidth="1"/>
    <col min="2" max="2" width="41.57421875" style="75" customWidth="1"/>
    <col min="3" max="3" width="17.57421875" style="56" hidden="1" customWidth="1"/>
    <col min="4" max="4" width="7.57421875" style="56" hidden="1" customWidth="1"/>
    <col min="5" max="5" width="18.28125" style="56" customWidth="1"/>
    <col min="6" max="6" width="6.57421875" style="56" customWidth="1"/>
    <col min="7" max="7" width="14.8515625" style="56" customWidth="1"/>
    <col min="8" max="8" width="6.57421875" style="56" customWidth="1"/>
    <col min="9" max="9" width="15.140625" style="56" customWidth="1"/>
    <col min="10" max="10" width="6.57421875" style="76" customWidth="1"/>
    <col min="11" max="11" width="16.7109375" style="77" customWidth="1"/>
    <col min="12" max="12" width="6.57421875" style="76" customWidth="1"/>
    <col min="13" max="13" width="18.421875" style="56" customWidth="1"/>
    <col min="14" max="14" width="7.7109375" style="78" customWidth="1"/>
    <col min="15" max="15" width="14.421875" style="29" bestFit="1" customWidth="1"/>
    <col min="16" max="16" width="14.8515625" style="29" bestFit="1" customWidth="1"/>
    <col min="17" max="16384" width="11.421875" style="29" customWidth="1"/>
  </cols>
  <sheetData>
    <row r="1" spans="1:14" ht="12.75">
      <c r="A1" s="336" t="s">
        <v>32</v>
      </c>
      <c r="B1" s="336"/>
      <c r="C1" s="336"/>
      <c r="D1" s="336"/>
      <c r="E1" s="336"/>
      <c r="F1" s="336"/>
      <c r="G1" s="336"/>
      <c r="H1" s="336"/>
      <c r="I1" s="336"/>
      <c r="J1" s="336"/>
      <c r="K1" s="336"/>
      <c r="L1" s="336"/>
      <c r="M1" s="336"/>
      <c r="N1" s="336"/>
    </row>
    <row r="2" spans="1:14" ht="12.75">
      <c r="A2" s="337" t="s">
        <v>144</v>
      </c>
      <c r="B2" s="337"/>
      <c r="C2" s="337"/>
      <c r="D2" s="337"/>
      <c r="E2" s="337"/>
      <c r="F2" s="337"/>
      <c r="G2" s="337"/>
      <c r="H2" s="337"/>
      <c r="I2" s="337"/>
      <c r="J2" s="337"/>
      <c r="K2" s="337"/>
      <c r="L2" s="337"/>
      <c r="M2" s="337"/>
      <c r="N2" s="337"/>
    </row>
    <row r="3" spans="1:14" ht="12.75">
      <c r="A3" s="338" t="s">
        <v>412</v>
      </c>
      <c r="B3" s="338"/>
      <c r="C3" s="338"/>
      <c r="D3" s="338"/>
      <c r="E3" s="338"/>
      <c r="F3" s="338"/>
      <c r="G3" s="338"/>
      <c r="H3" s="338"/>
      <c r="I3" s="338"/>
      <c r="J3" s="338"/>
      <c r="K3" s="338"/>
      <c r="L3" s="338"/>
      <c r="M3" s="338"/>
      <c r="N3" s="338"/>
    </row>
    <row r="4" spans="1:14" ht="13.5" thickBot="1">
      <c r="A4" s="118"/>
      <c r="B4" s="118"/>
      <c r="C4" s="118"/>
      <c r="D4" s="118"/>
      <c r="E4" s="118"/>
      <c r="F4" s="118"/>
      <c r="G4" s="118"/>
      <c r="H4" s="118"/>
      <c r="I4" s="118"/>
      <c r="J4" s="118"/>
      <c r="K4" s="118"/>
      <c r="L4" s="118"/>
      <c r="M4" s="118"/>
      <c r="N4" s="118"/>
    </row>
    <row r="5" spans="1:16" ht="51.75" thickBot="1">
      <c r="A5" s="185" t="s">
        <v>33</v>
      </c>
      <c r="B5" s="186" t="s">
        <v>34</v>
      </c>
      <c r="C5" s="187" t="s">
        <v>413</v>
      </c>
      <c r="D5" s="188" t="s">
        <v>55</v>
      </c>
      <c r="E5" s="189" t="s">
        <v>82</v>
      </c>
      <c r="F5" s="189"/>
      <c r="G5" s="189" t="s">
        <v>395</v>
      </c>
      <c r="H5" s="189" t="s">
        <v>55</v>
      </c>
      <c r="I5" s="189" t="s">
        <v>396</v>
      </c>
      <c r="J5" s="190" t="s">
        <v>55</v>
      </c>
      <c r="K5" s="191" t="s">
        <v>556</v>
      </c>
      <c r="L5" s="190" t="s">
        <v>55</v>
      </c>
      <c r="M5" s="189" t="s">
        <v>397</v>
      </c>
      <c r="N5" s="192" t="s">
        <v>55</v>
      </c>
      <c r="P5" s="56"/>
    </row>
    <row r="6" spans="1:16" ht="12.75">
      <c r="A6" s="52"/>
      <c r="B6" s="80" t="s">
        <v>56</v>
      </c>
      <c r="C6" s="53">
        <f aca="true" t="shared" si="0" ref="C6:L6">C8+C17+C52+C67+C69+C80+C92+C97+C99</f>
        <v>96929668.41</v>
      </c>
      <c r="D6" s="54">
        <f t="shared" si="0"/>
        <v>1.0000000000000002</v>
      </c>
      <c r="E6" s="55">
        <f t="shared" si="0"/>
        <v>182856279.41</v>
      </c>
      <c r="F6" s="79">
        <f t="shared" si="0"/>
        <v>1</v>
      </c>
      <c r="G6" s="55">
        <f t="shared" si="0"/>
        <v>127988568.68</v>
      </c>
      <c r="H6" s="79">
        <f t="shared" si="0"/>
        <v>1</v>
      </c>
      <c r="I6" s="55">
        <f t="shared" si="0"/>
        <v>908975823.4000001</v>
      </c>
      <c r="J6" s="79">
        <f t="shared" si="0"/>
        <v>0.9999999999999999</v>
      </c>
      <c r="K6" s="55">
        <f t="shared" si="0"/>
        <v>146297119.57</v>
      </c>
      <c r="L6" s="79">
        <f t="shared" si="0"/>
        <v>1</v>
      </c>
      <c r="M6" s="55">
        <f>E6+G6+I6+K6</f>
        <v>1366117791.0600002</v>
      </c>
      <c r="N6" s="109">
        <f>N8+N17+N52+N67+N69+N80+N92+N97+N99</f>
        <v>0.9699405612102181</v>
      </c>
      <c r="O6" s="56"/>
      <c r="P6" s="56"/>
    </row>
    <row r="7" spans="1:14" ht="12.75">
      <c r="A7" s="57"/>
      <c r="B7" s="58"/>
      <c r="C7" s="59"/>
      <c r="D7" s="60"/>
      <c r="E7" s="60"/>
      <c r="F7" s="60"/>
      <c r="G7" s="61"/>
      <c r="H7" s="60"/>
      <c r="I7" s="61"/>
      <c r="J7" s="62"/>
      <c r="K7" s="63"/>
      <c r="L7" s="62"/>
      <c r="M7" s="61"/>
      <c r="N7" s="64"/>
    </row>
    <row r="8" spans="1:14" s="65" customFormat="1" ht="16.5" customHeight="1">
      <c r="A8" s="158">
        <v>0</v>
      </c>
      <c r="B8" s="159" t="s">
        <v>501</v>
      </c>
      <c r="C8" s="160">
        <f>SUM(C9:C16)</f>
        <v>0</v>
      </c>
      <c r="D8" s="161">
        <f>+C8/$C$6</f>
        <v>0</v>
      </c>
      <c r="E8" s="162">
        <f>SUM(E9:E16)</f>
        <v>0</v>
      </c>
      <c r="F8" s="161">
        <f>+E8/$E$6</f>
        <v>0</v>
      </c>
      <c r="G8" s="162">
        <f>SUM(G9:G16)</f>
        <v>0</v>
      </c>
      <c r="H8" s="161">
        <f aca="true" t="shared" si="1" ref="H8:H17">+G8/$G$6</f>
        <v>0</v>
      </c>
      <c r="I8" s="162">
        <f>SUM(I9:I16)</f>
        <v>0</v>
      </c>
      <c r="J8" s="161">
        <f>+I8/$I$6</f>
        <v>0</v>
      </c>
      <c r="K8" s="162">
        <f>SUM(K9:K16)</f>
        <v>0</v>
      </c>
      <c r="L8" s="161">
        <f>+K8/$K$6</f>
        <v>0</v>
      </c>
      <c r="M8" s="162">
        <f aca="true" t="shared" si="2" ref="M8:M16">+C8+G8+I8+K8</f>
        <v>0</v>
      </c>
      <c r="N8" s="163">
        <f aca="true" t="shared" si="3" ref="N8:N51">+M8/$M$6</f>
        <v>0</v>
      </c>
    </row>
    <row r="9" spans="1:14" ht="15" customHeight="1">
      <c r="A9" s="44" t="s">
        <v>414</v>
      </c>
      <c r="B9" s="45" t="s">
        <v>500</v>
      </c>
      <c r="C9" s="66">
        <f>SUMIF('Prog-I Detalle'!$A$6:$A$14,A9,'Prog-I Detalle'!$D$6:$D$14)</f>
        <v>0</v>
      </c>
      <c r="D9" s="67">
        <f aca="true" t="shared" si="4" ref="D9:D16">+C9/$C$6</f>
        <v>0</v>
      </c>
      <c r="E9" s="34">
        <f>SUMIF('Prog-I Detalle'!$A$6:$A$21,A9,'Prog-I Detalle'!$D$6:$D$21)</f>
        <v>0</v>
      </c>
      <c r="F9" s="35">
        <f>+E9/$E$6</f>
        <v>0</v>
      </c>
      <c r="G9" s="34">
        <f>SUMIF('Prog-II Detalle'!$A$6:$A$38,A9,'Prog-II Detalle'!$C$6:$C$38)</f>
        <v>0</v>
      </c>
      <c r="H9" s="35">
        <f t="shared" si="1"/>
        <v>0</v>
      </c>
      <c r="I9" s="34">
        <f>SUMIF('Prog-III Detalle'!$A$6:$A$42,A9,'Prog-III Detalle'!$C$6:$C$42)</f>
        <v>0</v>
      </c>
      <c r="J9" s="35">
        <f>+I9/$I$6</f>
        <v>0</v>
      </c>
      <c r="K9" s="36">
        <f>SUMIF('Prog-IV Detalle'!$A$6:$A$28,A9,'Prog-IV Detalle'!$D$6:$D$28)</f>
        <v>0</v>
      </c>
      <c r="L9" s="35">
        <f>+K9/$K$6</f>
        <v>0</v>
      </c>
      <c r="M9" s="34">
        <f t="shared" si="2"/>
        <v>0</v>
      </c>
      <c r="N9" s="47">
        <f>+M9/$M$6</f>
        <v>0</v>
      </c>
    </row>
    <row r="10" spans="1:14" ht="15" customHeight="1">
      <c r="A10" s="44" t="s">
        <v>415</v>
      </c>
      <c r="B10" s="45" t="s">
        <v>550</v>
      </c>
      <c r="C10" s="66">
        <f>SUMIF('Prog-I Detalle'!$A$6:$A$14,A10,'Prog-I Detalle'!$D$6:$D$14)</f>
        <v>0</v>
      </c>
      <c r="D10" s="67">
        <f t="shared" si="4"/>
        <v>0</v>
      </c>
      <c r="E10" s="34">
        <f>SUMIF('Prog-I Detalle'!$A$6:$A$21,A10,'Prog-I Detalle'!$D$6:$D$21)</f>
        <v>0</v>
      </c>
      <c r="F10" s="35">
        <f aca="true" t="shared" si="5" ref="F10:F16">+E10/$E$6</f>
        <v>0</v>
      </c>
      <c r="G10" s="34">
        <f>SUMIF('Prog-II Detalle'!$A$6:$A$38,A10,'Prog-II Detalle'!$C$6:$C$38)</f>
        <v>0</v>
      </c>
      <c r="H10" s="35">
        <f t="shared" si="1"/>
        <v>0</v>
      </c>
      <c r="I10" s="34">
        <f>SUMIF('Prog-III Detalle'!$A$6:$A$42,A10,'Prog-III Detalle'!$C$6:$C$42)</f>
        <v>0</v>
      </c>
      <c r="J10" s="35">
        <f aca="true" t="shared" si="6" ref="J10:J16">+I10/$I$6</f>
        <v>0</v>
      </c>
      <c r="K10" s="36">
        <f>SUMIF('Prog-IV Detalle'!$A$6:$A$28,A10,'Prog-IV Detalle'!$D$6:$D$28)</f>
        <v>0</v>
      </c>
      <c r="L10" s="35">
        <f aca="true" t="shared" si="7" ref="L10:L16">+K10/$K$6</f>
        <v>0</v>
      </c>
      <c r="M10" s="34">
        <f t="shared" si="2"/>
        <v>0</v>
      </c>
      <c r="N10" s="47">
        <f aca="true" t="shared" si="8" ref="N10:N16">+M10/$M$6</f>
        <v>0</v>
      </c>
    </row>
    <row r="11" spans="1:14" ht="15" customHeight="1">
      <c r="A11" s="44" t="s">
        <v>416</v>
      </c>
      <c r="B11" s="45" t="s">
        <v>549</v>
      </c>
      <c r="C11" s="66">
        <f>SUMIF('Prog-I Detalle'!$A$6:$A$14,A11,'Prog-I Detalle'!$D$6:$D$14)</f>
        <v>0</v>
      </c>
      <c r="D11" s="67">
        <f t="shared" si="4"/>
        <v>0</v>
      </c>
      <c r="E11" s="34">
        <f>SUMIF('Prog-I Detalle'!$A$6:$A$21,A11,'Prog-I Detalle'!$D$6:$D$21)</f>
        <v>0</v>
      </c>
      <c r="F11" s="35">
        <f t="shared" si="5"/>
        <v>0</v>
      </c>
      <c r="G11" s="34">
        <f>SUMIF('Prog-II Detalle'!$A$6:$A$38,A11,'Prog-II Detalle'!$C$6:$C$38)</f>
        <v>0</v>
      </c>
      <c r="H11" s="35">
        <f t="shared" si="1"/>
        <v>0</v>
      </c>
      <c r="I11" s="34">
        <f>SUMIF('Prog-III Detalle'!$A$6:$A$42,A11,'Prog-III Detalle'!$C$6:$C$42)</f>
        <v>0</v>
      </c>
      <c r="J11" s="35">
        <f t="shared" si="6"/>
        <v>0</v>
      </c>
      <c r="K11" s="36">
        <f>SUMIF('Prog-IV Detalle'!$A$6:$A$28,A11,'Prog-IV Detalle'!$D$6:$D$28)</f>
        <v>0</v>
      </c>
      <c r="L11" s="35">
        <f t="shared" si="7"/>
        <v>0</v>
      </c>
      <c r="M11" s="34">
        <f t="shared" si="2"/>
        <v>0</v>
      </c>
      <c r="N11" s="47">
        <f t="shared" si="8"/>
        <v>0</v>
      </c>
    </row>
    <row r="12" spans="1:14" ht="12.75">
      <c r="A12" s="44" t="s">
        <v>417</v>
      </c>
      <c r="B12" s="45" t="s">
        <v>590</v>
      </c>
      <c r="C12" s="66">
        <f>SUMIF('Prog-I Detalle'!$A$6:$A$14,A12,'Prog-I Detalle'!$D$6:$D$14)</f>
        <v>0</v>
      </c>
      <c r="D12" s="67">
        <f t="shared" si="4"/>
        <v>0</v>
      </c>
      <c r="E12" s="34">
        <f>SUMIF('Prog-I Detalle'!$A$6:$A$21,A12,'Prog-I Detalle'!$D$6:$D$21)</f>
        <v>0</v>
      </c>
      <c r="F12" s="35">
        <f t="shared" si="5"/>
        <v>0</v>
      </c>
      <c r="G12" s="34">
        <f>SUMIF('Prog-II Detalle'!$A$6:$A$38,A12,'Prog-II Detalle'!$C$6:$C$38)</f>
        <v>0</v>
      </c>
      <c r="H12" s="35">
        <f t="shared" si="1"/>
        <v>0</v>
      </c>
      <c r="I12" s="34">
        <f>SUMIF('Prog-III Detalle'!$A$6:$A$42,A12,'Prog-III Detalle'!$C$6:$C$42)</f>
        <v>0</v>
      </c>
      <c r="J12" s="35">
        <f t="shared" si="6"/>
        <v>0</v>
      </c>
      <c r="K12" s="36">
        <f>SUMIF('Prog-IV Detalle'!$A$6:$A$28,A12,'Prog-IV Detalle'!$D$6:$D$28)</f>
        <v>0</v>
      </c>
      <c r="L12" s="35">
        <f t="shared" si="7"/>
        <v>0</v>
      </c>
      <c r="M12" s="34">
        <f t="shared" si="2"/>
        <v>0</v>
      </c>
      <c r="N12" s="47">
        <f t="shared" si="8"/>
        <v>0</v>
      </c>
    </row>
    <row r="13" spans="1:14" ht="14.25" customHeight="1">
      <c r="A13" s="44" t="s">
        <v>418</v>
      </c>
      <c r="B13" s="45" t="s">
        <v>544</v>
      </c>
      <c r="C13" s="66">
        <f>SUMIF('Prog-I Detalle'!$A$6:$A$14,A13,'Prog-I Detalle'!$D$6:$D$14)</f>
        <v>0</v>
      </c>
      <c r="D13" s="67">
        <f t="shared" si="4"/>
        <v>0</v>
      </c>
      <c r="E13" s="34">
        <f>SUMIF('Prog-I Detalle'!$A$6:$A$21,A13,'Prog-I Detalle'!$D$6:$D$21)</f>
        <v>0</v>
      </c>
      <c r="F13" s="35">
        <f t="shared" si="5"/>
        <v>0</v>
      </c>
      <c r="G13" s="34">
        <f>SUMIF('Prog-II Detalle'!$A$6:$A$38,A13,'Prog-II Detalle'!$C$6:$C$38)</f>
        <v>0</v>
      </c>
      <c r="H13" s="35">
        <f t="shared" si="1"/>
        <v>0</v>
      </c>
      <c r="I13" s="34">
        <f>SUMIF('Prog-III Detalle'!$A$6:$A$42,A13,'Prog-III Detalle'!$C$6:$C$42)</f>
        <v>0</v>
      </c>
      <c r="J13" s="35">
        <f t="shared" si="6"/>
        <v>0</v>
      </c>
      <c r="K13" s="36">
        <f>SUMIF('Prog-IV Detalle'!$A$6:$A$28,A13,'Prog-IV Detalle'!$D$6:$D$28)</f>
        <v>0</v>
      </c>
      <c r="L13" s="35">
        <f t="shared" si="7"/>
        <v>0</v>
      </c>
      <c r="M13" s="34">
        <f t="shared" si="2"/>
        <v>0</v>
      </c>
      <c r="N13" s="47">
        <f t="shared" si="8"/>
        <v>0</v>
      </c>
    </row>
    <row r="14" spans="1:14" ht="12.75" customHeight="1">
      <c r="A14" s="44" t="s">
        <v>419</v>
      </c>
      <c r="B14" s="45" t="s">
        <v>545</v>
      </c>
      <c r="C14" s="66">
        <f>SUMIF('Prog-I Detalle'!$A$6:$A$14,A14,'Prog-I Detalle'!$D$6:$D$14)</f>
        <v>0</v>
      </c>
      <c r="D14" s="67">
        <f t="shared" si="4"/>
        <v>0</v>
      </c>
      <c r="E14" s="34">
        <f>SUMIF('Prog-I Detalle'!$A$6:$A$21,A14,'Prog-I Detalle'!$D$6:$D$21)</f>
        <v>0</v>
      </c>
      <c r="F14" s="35">
        <f t="shared" si="5"/>
        <v>0</v>
      </c>
      <c r="G14" s="34">
        <f>SUMIF('Prog-II Detalle'!$A$6:$A$38,A14,'Prog-II Detalle'!$C$6:$C$38)</f>
        <v>0</v>
      </c>
      <c r="H14" s="35">
        <f t="shared" si="1"/>
        <v>0</v>
      </c>
      <c r="I14" s="34">
        <f>SUMIF('Prog-III Detalle'!$A$6:$A$42,A14,'Prog-III Detalle'!$C$6:$C$42)</f>
        <v>0</v>
      </c>
      <c r="J14" s="35">
        <f t="shared" si="6"/>
        <v>0</v>
      </c>
      <c r="K14" s="36">
        <f>SUMIF('Prog-IV Detalle'!$A$6:$A$28,A14,'Prog-IV Detalle'!$D$6:$D$28)</f>
        <v>0</v>
      </c>
      <c r="L14" s="35">
        <f t="shared" si="7"/>
        <v>0</v>
      </c>
      <c r="M14" s="34">
        <f t="shared" si="2"/>
        <v>0</v>
      </c>
      <c r="N14" s="47">
        <f t="shared" si="8"/>
        <v>0</v>
      </c>
    </row>
    <row r="15" spans="1:14" ht="15" customHeight="1">
      <c r="A15" s="44" t="s">
        <v>420</v>
      </c>
      <c r="B15" s="45" t="s">
        <v>591</v>
      </c>
      <c r="C15" s="66">
        <f>SUMIF('Prog-I Detalle'!$A$6:$A$14,A15,'Prog-I Detalle'!$D$6:$D$14)</f>
        <v>0</v>
      </c>
      <c r="D15" s="67">
        <f t="shared" si="4"/>
        <v>0</v>
      </c>
      <c r="E15" s="34">
        <f>SUMIF('Prog-I Detalle'!$A$6:$A$21,A15,'Prog-I Detalle'!$D$6:$D$21)</f>
        <v>0</v>
      </c>
      <c r="F15" s="35">
        <f t="shared" si="5"/>
        <v>0</v>
      </c>
      <c r="G15" s="34">
        <f>SUMIF('Prog-II Detalle'!$A$6:$A$38,A15,'Prog-II Detalle'!$C$6:$C$38)</f>
        <v>0</v>
      </c>
      <c r="H15" s="35">
        <f t="shared" si="1"/>
        <v>0</v>
      </c>
      <c r="I15" s="34">
        <f>SUMIF('Prog-III Detalle'!$A$6:$A$42,A15,'Prog-III Detalle'!$C$6:$C$42)</f>
        <v>0</v>
      </c>
      <c r="J15" s="35">
        <f t="shared" si="6"/>
        <v>0</v>
      </c>
      <c r="K15" s="36">
        <f>SUMIF('Prog-IV Detalle'!$A$6:$A$28,A15,'Prog-IV Detalle'!$D$6:$D$28)</f>
        <v>0</v>
      </c>
      <c r="L15" s="35">
        <f t="shared" si="7"/>
        <v>0</v>
      </c>
      <c r="M15" s="34">
        <f t="shared" si="2"/>
        <v>0</v>
      </c>
      <c r="N15" s="47">
        <f t="shared" si="8"/>
        <v>0</v>
      </c>
    </row>
    <row r="16" spans="1:14" ht="15" customHeight="1">
      <c r="A16" s="44" t="s">
        <v>421</v>
      </c>
      <c r="B16" s="45" t="s">
        <v>592</v>
      </c>
      <c r="C16" s="66">
        <f>SUMIF('Prog-I Detalle'!$A$6:$A$14,A16,'Prog-I Detalle'!$D$6:$D$14)</f>
        <v>0</v>
      </c>
      <c r="D16" s="67">
        <f t="shared" si="4"/>
        <v>0</v>
      </c>
      <c r="E16" s="34">
        <f>SUMIF('Prog-I Detalle'!$A$6:$A$21,A16,'Prog-I Detalle'!$D$6:$D$21)</f>
        <v>0</v>
      </c>
      <c r="F16" s="35">
        <f t="shared" si="5"/>
        <v>0</v>
      </c>
      <c r="G16" s="34">
        <f>SUMIF('Prog-II Detalle'!$A$6:$A$38,A16,'Prog-II Detalle'!$C$6:$C$38)</f>
        <v>0</v>
      </c>
      <c r="H16" s="35">
        <f t="shared" si="1"/>
        <v>0</v>
      </c>
      <c r="I16" s="34">
        <f>SUMIF('Prog-III Detalle'!$A$6:$A$42,A16,'Prog-III Detalle'!$C$6:$C$42)</f>
        <v>0</v>
      </c>
      <c r="J16" s="35">
        <f t="shared" si="6"/>
        <v>0</v>
      </c>
      <c r="K16" s="36">
        <f>SUMIF('Prog-IV Detalle'!$A$6:$A$28,A16,'Prog-IV Detalle'!$D$6:$D$28)</f>
        <v>0</v>
      </c>
      <c r="L16" s="35">
        <f t="shared" si="7"/>
        <v>0</v>
      </c>
      <c r="M16" s="34">
        <f t="shared" si="2"/>
        <v>0</v>
      </c>
      <c r="N16" s="47">
        <f t="shared" si="8"/>
        <v>0</v>
      </c>
    </row>
    <row r="17" spans="1:14" s="65" customFormat="1" ht="16.5" customHeight="1">
      <c r="A17" s="158">
        <v>1</v>
      </c>
      <c r="B17" s="159" t="s">
        <v>48</v>
      </c>
      <c r="C17" s="160">
        <f>SUM(C18:C51)</f>
        <v>33570525.03</v>
      </c>
      <c r="D17" s="161">
        <f>+C17/$C$6</f>
        <v>0.3463390062163528</v>
      </c>
      <c r="E17" s="162">
        <f>SUM(E18:E51)</f>
        <v>33570525.03</v>
      </c>
      <c r="F17" s="161">
        <f>+E17/$E$6</f>
        <v>0.18358967566395812</v>
      </c>
      <c r="G17" s="162">
        <f>SUM(G18:G51)</f>
        <v>48505623.59</v>
      </c>
      <c r="H17" s="161">
        <f t="shared" si="1"/>
        <v>0.37898403029472805</v>
      </c>
      <c r="I17" s="162">
        <f>SUM(I18:I51)</f>
        <v>31407812.58</v>
      </c>
      <c r="J17" s="161">
        <f>+I17/$I$6</f>
        <v>0.03455296804542051</v>
      </c>
      <c r="K17" s="162">
        <f>SUM(K18:K51)</f>
        <v>16000000</v>
      </c>
      <c r="L17" s="161">
        <f>+K17/$K$6</f>
        <v>0.10936647315427388</v>
      </c>
      <c r="M17" s="162">
        <f>SUM(M18:M51)</f>
        <v>129483961.2</v>
      </c>
      <c r="N17" s="163">
        <f t="shared" si="3"/>
        <v>0.09478242802147435</v>
      </c>
    </row>
    <row r="18" spans="1:14" s="65" customFormat="1" ht="12.75" customHeight="1">
      <c r="A18" s="44" t="s">
        <v>422</v>
      </c>
      <c r="B18" s="68" t="s">
        <v>27</v>
      </c>
      <c r="C18" s="66">
        <f>SUMIF('Prog-I Detalle'!$A$6:$A$14,A18,'Prog-I Detalle'!$D$6:$D$14)</f>
        <v>0</v>
      </c>
      <c r="D18" s="46">
        <f aca="true" t="shared" si="9" ref="D18:D31">+C18/$C$6</f>
        <v>0</v>
      </c>
      <c r="E18" s="34">
        <f>SUMIF('Prog-I Detalle'!$A$6:$A$21,A18,'Prog-I Detalle'!$D$6:$D$21)</f>
        <v>0</v>
      </c>
      <c r="F18" s="35">
        <f aca="true" t="shared" si="10" ref="F18:F78">+E18/$E$6</f>
        <v>0</v>
      </c>
      <c r="G18" s="34">
        <f>SUMIF('Prog-II Detalle'!$A$6:$A$38,A18,'Prog-II Detalle'!$C$6:$C$38)</f>
        <v>0</v>
      </c>
      <c r="H18" s="46">
        <f aca="true" t="shared" si="11" ref="H18:H24">+G18/$G$6</f>
        <v>0</v>
      </c>
      <c r="I18" s="34">
        <f>SUMIF('Prog-III Detalle'!$A$6:$A$42,A18,'Prog-III Detalle'!$C$6:$C$42)</f>
        <v>0</v>
      </c>
      <c r="J18" s="35">
        <f aca="true" t="shared" si="12" ref="J18:J31">+I18/$I$6</f>
        <v>0</v>
      </c>
      <c r="K18" s="36">
        <f>SUMIF('Prog-IV Detalle'!$A$6:$A$28,A18,'Prog-IV Detalle'!$D$6:$D$28)</f>
        <v>0</v>
      </c>
      <c r="L18" s="35">
        <f aca="true" t="shared" si="13" ref="L18:L51">+K18/$K$6</f>
        <v>0</v>
      </c>
      <c r="M18" s="34">
        <f>E18+G18+I18+K18</f>
        <v>0</v>
      </c>
      <c r="N18" s="47">
        <f t="shared" si="3"/>
        <v>0</v>
      </c>
    </row>
    <row r="19" spans="1:14" ht="12.75">
      <c r="A19" s="44" t="s">
        <v>423</v>
      </c>
      <c r="B19" s="68" t="s">
        <v>559</v>
      </c>
      <c r="C19" s="34">
        <f>SUMIF('Prog-I Detalle'!$A$6:$A$14,A19,'Prog-I Detalle'!$D$6:$D$14)</f>
        <v>0</v>
      </c>
      <c r="D19" s="46">
        <f t="shared" si="9"/>
        <v>0</v>
      </c>
      <c r="E19" s="34">
        <f>SUMIF('Prog-I Detalle'!$A$6:$A$21,A19,'Prog-I Detalle'!$D$6:$D$21)</f>
        <v>0</v>
      </c>
      <c r="F19" s="35">
        <f t="shared" si="10"/>
        <v>0</v>
      </c>
      <c r="G19" s="34">
        <f>SUMIF('Prog-II Detalle'!$A$6:$A$38,A19,'Prog-II Detalle'!$C$6:$C$38)</f>
        <v>0</v>
      </c>
      <c r="H19" s="46">
        <f t="shared" si="11"/>
        <v>0</v>
      </c>
      <c r="I19" s="34">
        <f>SUMIF('Prog-III Detalle'!$A$6:$A$42,A19,'Prog-III Detalle'!$C$6:$C$42)</f>
        <v>6407812.58</v>
      </c>
      <c r="J19" s="35">
        <f t="shared" si="12"/>
        <v>0.00704948626249678</v>
      </c>
      <c r="K19" s="36">
        <f>SUMIF('Prog-IV Detalle'!$A$6:$A$28,A19,'Prog-IV Detalle'!$D$6:$D$28)</f>
        <v>0</v>
      </c>
      <c r="L19" s="35">
        <f t="shared" si="13"/>
        <v>0</v>
      </c>
      <c r="M19" s="34">
        <f>E19+G19+I19+K19</f>
        <v>6407812.58</v>
      </c>
      <c r="N19" s="47">
        <f t="shared" si="3"/>
        <v>0.004690527143364439</v>
      </c>
    </row>
    <row r="20" spans="1:14" ht="12.75">
      <c r="A20" s="44" t="s">
        <v>363</v>
      </c>
      <c r="B20" s="68" t="s">
        <v>355</v>
      </c>
      <c r="C20" s="34">
        <f>SUMIF('Prog-I Detalle'!$A$6:$A$14,A20,'Prog-I Detalle'!$D$6:$D$14)</f>
        <v>4320525.03</v>
      </c>
      <c r="D20" s="46">
        <f t="shared" si="9"/>
        <v>0.044573814198195096</v>
      </c>
      <c r="E20" s="34">
        <f>SUMIF('Prog-I Detalle'!$A$6:$A$21,A20,'Prog-I Detalle'!$D$6:$D$21)</f>
        <v>4320525.03</v>
      </c>
      <c r="F20" s="35">
        <f t="shared" si="10"/>
        <v>0.023627982828593637</v>
      </c>
      <c r="G20" s="34">
        <f>SUMIF('Prog-II Detalle'!$A$6:$A$38,A20,'Prog-II Detalle'!$C$6:$C$38)</f>
        <v>0</v>
      </c>
      <c r="H20" s="46">
        <f t="shared" si="11"/>
        <v>0</v>
      </c>
      <c r="I20" s="34">
        <f>SUMIF('Prog-III Detalle'!$A$6:$A$42,A20,'Prog-III Detalle'!$C$6:$C$42)</f>
        <v>0</v>
      </c>
      <c r="J20" s="35">
        <f t="shared" si="12"/>
        <v>0</v>
      </c>
      <c r="K20" s="36">
        <f>SUMIF('Prog-IV Detalle'!$A$6:$A$28,A20,'Prog-IV Detalle'!$D$6:$D$28)</f>
        <v>0</v>
      </c>
      <c r="L20" s="35">
        <f t="shared" si="13"/>
        <v>0</v>
      </c>
      <c r="M20" s="34">
        <f>E20+G20+I20+K20</f>
        <v>4320525.03</v>
      </c>
      <c r="N20" s="47">
        <f t="shared" si="3"/>
        <v>0.003162629941776552</v>
      </c>
    </row>
    <row r="21" spans="1:14" ht="13.5" customHeight="1">
      <c r="A21" s="44" t="s">
        <v>486</v>
      </c>
      <c r="B21" s="68" t="s">
        <v>485</v>
      </c>
      <c r="C21" s="34">
        <f>SUMIF('Prog-I Detalle'!$A$6:$A$14,A21,'Prog-I Detalle'!$D$6:$D$14)</f>
        <v>0</v>
      </c>
      <c r="D21" s="46">
        <f t="shared" si="9"/>
        <v>0</v>
      </c>
      <c r="E21" s="34">
        <f>SUMIF('Prog-I Detalle'!$A$6:$A$21,A21,'Prog-I Detalle'!$D$6:$D$21)</f>
        <v>0</v>
      </c>
      <c r="F21" s="35">
        <f t="shared" si="10"/>
        <v>0</v>
      </c>
      <c r="G21" s="34">
        <f>SUMIF('Prog-II Detalle'!$A$6:$A$38,A21,'Prog-II Detalle'!$C$6:$C$38)</f>
        <v>0</v>
      </c>
      <c r="H21" s="46">
        <f t="shared" si="11"/>
        <v>0</v>
      </c>
      <c r="I21" s="34">
        <f>SUMIF('Prog-III Detalle'!$A$6:$A$42,A21,'Prog-III Detalle'!$C$6:$C$42)</f>
        <v>0</v>
      </c>
      <c r="J21" s="35">
        <f t="shared" si="12"/>
        <v>0</v>
      </c>
      <c r="K21" s="36">
        <f>SUMIF('Prog-IV Detalle'!$A$6:$A$28,A21,'Prog-IV Detalle'!$D$6:$D$28)</f>
        <v>0</v>
      </c>
      <c r="L21" s="35">
        <f t="shared" si="13"/>
        <v>0</v>
      </c>
      <c r="M21" s="34">
        <f aca="true" t="shared" si="14" ref="M21:M51">E21+G21+I21+K21</f>
        <v>0</v>
      </c>
      <c r="N21" s="47">
        <f t="shared" si="3"/>
        <v>0</v>
      </c>
    </row>
    <row r="22" spans="1:14" ht="12.75">
      <c r="A22" s="44" t="s">
        <v>424</v>
      </c>
      <c r="B22" s="68" t="s">
        <v>555</v>
      </c>
      <c r="C22" s="34">
        <f>SUMIF('Prog-I Detalle'!$A$6:$A$14,A22,'Prog-I Detalle'!$D$6:$D$14)</f>
        <v>0</v>
      </c>
      <c r="D22" s="46">
        <f t="shared" si="9"/>
        <v>0</v>
      </c>
      <c r="E22" s="34">
        <f>SUMIF('Prog-I Detalle'!$A$6:$A$21,A22,'Prog-I Detalle'!$D$6:$D$21)</f>
        <v>0</v>
      </c>
      <c r="F22" s="35">
        <f t="shared" si="10"/>
        <v>0</v>
      </c>
      <c r="G22" s="34">
        <f>SUMIF('Prog-II Detalle'!$A$6:$A$38,A22,'Prog-II Detalle'!$C$6:$C$38)</f>
        <v>2000000</v>
      </c>
      <c r="H22" s="46">
        <f t="shared" si="11"/>
        <v>0.01562639554943728</v>
      </c>
      <c r="I22" s="34">
        <f>SUMIF('Prog-III Detalle'!$A$6:$A$42,A22,'Prog-III Detalle'!$C$6:$C$42)</f>
        <v>0</v>
      </c>
      <c r="J22" s="35">
        <f t="shared" si="12"/>
        <v>0</v>
      </c>
      <c r="K22" s="36">
        <f>SUMIF('Prog-IV Detalle'!$A$6:$A$28,A22,'Prog-IV Detalle'!$D$6:$D$28)</f>
        <v>0</v>
      </c>
      <c r="L22" s="35">
        <f t="shared" si="13"/>
        <v>0</v>
      </c>
      <c r="M22" s="34">
        <f t="shared" si="14"/>
        <v>2000000</v>
      </c>
      <c r="N22" s="47">
        <f t="shared" si="3"/>
        <v>0.0014640026014507556</v>
      </c>
    </row>
    <row r="23" spans="1:14" ht="12" customHeight="1">
      <c r="A23" s="44" t="s">
        <v>484</v>
      </c>
      <c r="B23" s="68" t="s">
        <v>538</v>
      </c>
      <c r="C23" s="34">
        <f>SUMIF('Prog-I Detalle'!$A$6:$A$14,A23,'Prog-I Detalle'!$D$6:$D$14)</f>
        <v>0</v>
      </c>
      <c r="D23" s="46">
        <f t="shared" si="9"/>
        <v>0</v>
      </c>
      <c r="E23" s="34">
        <f>SUMIF('Prog-I Detalle'!$A$6:$A$21,A23,'Prog-I Detalle'!$D$6:$D$21)</f>
        <v>0</v>
      </c>
      <c r="F23" s="35">
        <f t="shared" si="10"/>
        <v>0</v>
      </c>
      <c r="G23" s="34">
        <f>SUMIF('Prog-II Detalle'!$A$6:$A$38,A23,'Prog-II Detalle'!$C$6:$C$38)</f>
        <v>7000000</v>
      </c>
      <c r="H23" s="46">
        <f t="shared" si="11"/>
        <v>0.05469238442303049</v>
      </c>
      <c r="I23" s="34">
        <f>SUMIF('Prog-III Detalle'!$A$6:$A$42,A23,'Prog-III Detalle'!$C$6:$C$42)</f>
        <v>0</v>
      </c>
      <c r="J23" s="35">
        <f t="shared" si="12"/>
        <v>0</v>
      </c>
      <c r="K23" s="36">
        <f>SUMIF('Prog-IV Detalle'!$A$6:$A$28,A23,'Prog-IV Detalle'!$D$6:$D$28)</f>
        <v>0</v>
      </c>
      <c r="L23" s="35">
        <f t="shared" si="13"/>
        <v>0</v>
      </c>
      <c r="M23" s="34">
        <f t="shared" si="14"/>
        <v>7000000</v>
      </c>
      <c r="N23" s="47">
        <f t="shared" si="3"/>
        <v>0.005124009105077644</v>
      </c>
    </row>
    <row r="24" spans="1:14" ht="12.75" customHeight="1">
      <c r="A24" s="44" t="s">
        <v>425</v>
      </c>
      <c r="B24" s="68" t="s">
        <v>572</v>
      </c>
      <c r="C24" s="34">
        <f>SUMIF('Prog-I Detalle'!$A$6:$A$14,A24,'Prog-I Detalle'!$D$6:$D$14)</f>
        <v>0</v>
      </c>
      <c r="D24" s="46">
        <f t="shared" si="9"/>
        <v>0</v>
      </c>
      <c r="E24" s="34">
        <f>SUMIF('Prog-I Detalle'!$A$6:$A$21,A24,'Prog-I Detalle'!$D$6:$D$21)</f>
        <v>0</v>
      </c>
      <c r="F24" s="35">
        <f t="shared" si="10"/>
        <v>0</v>
      </c>
      <c r="G24" s="34">
        <f>SUMIF('Prog-II Detalle'!$A$6:$A$38,A24,'Prog-II Detalle'!$C$6:$C$38)</f>
        <v>0</v>
      </c>
      <c r="H24" s="46">
        <f t="shared" si="11"/>
        <v>0</v>
      </c>
      <c r="I24" s="34">
        <f>SUMIF('Prog-III Detalle'!$A$6:$A$42,A24,'Prog-III Detalle'!$C$6:$C$42)</f>
        <v>0</v>
      </c>
      <c r="J24" s="35">
        <f t="shared" si="12"/>
        <v>0</v>
      </c>
      <c r="K24" s="36">
        <f>SUMIF('Prog-IV Detalle'!$A$6:$A$28,A24,'Prog-IV Detalle'!$D$6:$D$28)</f>
        <v>0</v>
      </c>
      <c r="L24" s="35">
        <f t="shared" si="13"/>
        <v>0</v>
      </c>
      <c r="M24" s="34">
        <f t="shared" si="14"/>
        <v>0</v>
      </c>
      <c r="N24" s="47">
        <f t="shared" si="3"/>
        <v>0</v>
      </c>
    </row>
    <row r="25" spans="1:14" ht="12.75" customHeight="1">
      <c r="A25" s="44" t="s">
        <v>426</v>
      </c>
      <c r="B25" s="68" t="s">
        <v>539</v>
      </c>
      <c r="C25" s="34">
        <f>SUMIF('Prog-I Detalle'!$A$6:$A$14,A25,'Prog-I Detalle'!$D$6:$D$14)</f>
        <v>0</v>
      </c>
      <c r="D25" s="46">
        <f t="shared" si="9"/>
        <v>0</v>
      </c>
      <c r="E25" s="34">
        <f>SUMIF('Prog-I Detalle'!$A$6:$A$21,A25,'Prog-I Detalle'!$D$6:$D$21)</f>
        <v>0</v>
      </c>
      <c r="F25" s="35">
        <f t="shared" si="10"/>
        <v>0</v>
      </c>
      <c r="G25" s="34">
        <f>SUMIF('Prog-II Detalle'!$A$6:$A$38,A25,'Prog-II Detalle'!$C$6:$C$38)</f>
        <v>0</v>
      </c>
      <c r="H25" s="46">
        <f aca="true" t="shared" si="15" ref="H25:H51">+G25/$G$6</f>
        <v>0</v>
      </c>
      <c r="I25" s="34">
        <f>SUMIF('Prog-III Detalle'!$A$6:$A$42,A25,'Prog-III Detalle'!$C$6:$C$42)</f>
        <v>0</v>
      </c>
      <c r="J25" s="35">
        <f t="shared" si="12"/>
        <v>0</v>
      </c>
      <c r="K25" s="36">
        <f>SUMIF('Prog-IV Detalle'!$A$6:$A$28,A25,'Prog-IV Detalle'!$D$6:$D$28)</f>
        <v>0</v>
      </c>
      <c r="L25" s="35">
        <f t="shared" si="13"/>
        <v>0</v>
      </c>
      <c r="M25" s="34">
        <f t="shared" si="14"/>
        <v>0</v>
      </c>
      <c r="N25" s="47">
        <f t="shared" si="3"/>
        <v>0</v>
      </c>
    </row>
    <row r="26" spans="1:14" ht="12.75" customHeight="1">
      <c r="A26" s="44" t="s">
        <v>427</v>
      </c>
      <c r="B26" s="68" t="s">
        <v>41</v>
      </c>
      <c r="C26" s="34">
        <f>SUMIF('Prog-I Detalle'!$A$6:$A$14,A26,'Prog-I Detalle'!$D$6:$D$14)</f>
        <v>0</v>
      </c>
      <c r="D26" s="46">
        <f t="shared" si="9"/>
        <v>0</v>
      </c>
      <c r="E26" s="34">
        <f>SUMIF('Prog-I Detalle'!$A$6:$A$21,A26,'Prog-I Detalle'!$D$6:$D$21)</f>
        <v>0</v>
      </c>
      <c r="F26" s="35">
        <f t="shared" si="10"/>
        <v>0</v>
      </c>
      <c r="G26" s="34">
        <f>SUMIF('Prog-II Detalle'!$A$6:$A$38,A26,'Prog-II Detalle'!$C$6:$C$38)</f>
        <v>0</v>
      </c>
      <c r="H26" s="46">
        <f t="shared" si="15"/>
        <v>0</v>
      </c>
      <c r="I26" s="34">
        <f>SUMIF('Prog-III Detalle'!$A$6:$A$42,A26,'Prog-III Detalle'!$C$6:$C$42)</f>
        <v>0</v>
      </c>
      <c r="J26" s="35">
        <f t="shared" si="12"/>
        <v>0</v>
      </c>
      <c r="K26" s="36">
        <f>SUMIF('Prog-IV Detalle'!$A$6:$A$28,A26,'Prog-IV Detalle'!$D$6:$D$28)</f>
        <v>0</v>
      </c>
      <c r="L26" s="35">
        <f t="shared" si="13"/>
        <v>0</v>
      </c>
      <c r="M26" s="34">
        <f t="shared" si="14"/>
        <v>0</v>
      </c>
      <c r="N26" s="47">
        <f t="shared" si="3"/>
        <v>0</v>
      </c>
    </row>
    <row r="27" spans="1:14" ht="12.75">
      <c r="A27" s="44" t="s">
        <v>428</v>
      </c>
      <c r="B27" s="68" t="s">
        <v>18</v>
      </c>
      <c r="C27" s="34">
        <f>SUMIF('Prog-I Detalle'!$A$6:$A$14,A27,'Prog-I Detalle'!$D$6:$D$14)</f>
        <v>0</v>
      </c>
      <c r="D27" s="46">
        <f t="shared" si="9"/>
        <v>0</v>
      </c>
      <c r="E27" s="34">
        <f>SUMIF('Prog-I Detalle'!$A$6:$A$21,A27,'Prog-I Detalle'!$D$6:$D$21)</f>
        <v>0</v>
      </c>
      <c r="F27" s="35">
        <f t="shared" si="10"/>
        <v>0</v>
      </c>
      <c r="G27" s="34">
        <f>SUMIF('Prog-II Detalle'!$A$6:$A$38,A27,'Prog-II Detalle'!$C$6:$C$38)</f>
        <v>0</v>
      </c>
      <c r="H27" s="46">
        <f t="shared" si="15"/>
        <v>0</v>
      </c>
      <c r="I27" s="34">
        <f>SUMIF('Prog-III Detalle'!$A$6:$A$42,A27,'Prog-III Detalle'!$C$6:$C$42)</f>
        <v>0</v>
      </c>
      <c r="J27" s="35">
        <f t="shared" si="12"/>
        <v>0</v>
      </c>
      <c r="K27" s="36">
        <f>SUMIF('Prog-IV Detalle'!$A$6:$A$28,A27,'Prog-IV Detalle'!$D$6:$D$28)</f>
        <v>0</v>
      </c>
      <c r="L27" s="35">
        <f t="shared" si="13"/>
        <v>0</v>
      </c>
      <c r="M27" s="34">
        <f t="shared" si="14"/>
        <v>0</v>
      </c>
      <c r="N27" s="47">
        <f t="shared" si="3"/>
        <v>0</v>
      </c>
    </row>
    <row r="28" spans="1:14" ht="12.75">
      <c r="A28" s="44" t="s">
        <v>331</v>
      </c>
      <c r="B28" s="68" t="s">
        <v>332</v>
      </c>
      <c r="C28" s="34"/>
      <c r="D28" s="46"/>
      <c r="E28" s="34">
        <f>SUMIF('Prog-I Detalle'!$A$6:$A$21,A28,'Prog-I Detalle'!$D$6:$D$21)</f>
        <v>0</v>
      </c>
      <c r="F28" s="35">
        <f t="shared" si="10"/>
        <v>0</v>
      </c>
      <c r="G28" s="34">
        <f>SUMIF('Prog-II Detalle'!$A$6:$A$38,A28,'Prog-II Detalle'!$C$6:$C$38)</f>
        <v>1000000</v>
      </c>
      <c r="H28" s="46">
        <f t="shared" si="15"/>
        <v>0.00781319777471864</v>
      </c>
      <c r="I28" s="34">
        <f>SUMIF('Prog-III Detalle'!$A$6:$A$42,A28,'Prog-III Detalle'!$C$6:$C$42)</f>
        <v>0</v>
      </c>
      <c r="J28" s="35">
        <f t="shared" si="12"/>
        <v>0</v>
      </c>
      <c r="K28" s="36">
        <f>SUMIF('Prog-IV Detalle'!$A$6:$A$28,A28,'Prog-IV Detalle'!$D$6:$D$28)</f>
        <v>0</v>
      </c>
      <c r="L28" s="35">
        <f t="shared" si="13"/>
        <v>0</v>
      </c>
      <c r="M28" s="34">
        <f>E28+G28+I28+K28</f>
        <v>1000000</v>
      </c>
      <c r="N28" s="47">
        <f t="shared" si="3"/>
        <v>0.0007320013007253778</v>
      </c>
    </row>
    <row r="29" spans="1:14" ht="12.75">
      <c r="A29" s="44" t="s">
        <v>110</v>
      </c>
      <c r="B29" s="68" t="s">
        <v>111</v>
      </c>
      <c r="C29" s="34"/>
      <c r="D29" s="46"/>
      <c r="E29" s="34">
        <f>SUMIF('Prog-I Detalle'!$A$6:$A$21,A29,'Prog-I Detalle'!$D$6:$D$21)</f>
        <v>0</v>
      </c>
      <c r="F29" s="35">
        <f t="shared" si="10"/>
        <v>0</v>
      </c>
      <c r="G29" s="34">
        <f>SUMIF('Prog-II Detalle'!$A$6:$A$38,A29,'Prog-II Detalle'!$C$6:$C$38)</f>
        <v>250000</v>
      </c>
      <c r="H29" s="46">
        <f t="shared" si="15"/>
        <v>0.00195329944367966</v>
      </c>
      <c r="I29" s="34">
        <f>SUMIF('Prog-III Detalle'!$A$6:$A$42,A29,'Prog-III Detalle'!$C$6:$C$42)</f>
        <v>0</v>
      </c>
      <c r="J29" s="35">
        <f t="shared" si="12"/>
        <v>0</v>
      </c>
      <c r="K29" s="36">
        <f>SUMIF('Prog-IV Detalle'!$A$6:$A$28,A29,'Prog-IV Detalle'!$D$6:$D$28)</f>
        <v>0</v>
      </c>
      <c r="L29" s="35">
        <f t="shared" si="13"/>
        <v>0</v>
      </c>
      <c r="M29" s="34">
        <f>E29+G29+I29+K29</f>
        <v>250000</v>
      </c>
      <c r="N29" s="47">
        <f t="shared" si="3"/>
        <v>0.00018300032518134445</v>
      </c>
    </row>
    <row r="30" spans="1:14" ht="25.5">
      <c r="A30" s="44" t="s">
        <v>532</v>
      </c>
      <c r="B30" s="68" t="s">
        <v>529</v>
      </c>
      <c r="C30" s="34"/>
      <c r="D30" s="46"/>
      <c r="E30" s="34">
        <f>SUMIF('Prog-I Detalle'!$A$6:$A$21,A30,'Prog-I Detalle'!$D$6:$D$21)</f>
        <v>0</v>
      </c>
      <c r="F30" s="35">
        <f t="shared" si="10"/>
        <v>0</v>
      </c>
      <c r="G30" s="34">
        <f>SUMIF('Prog-II Detalle'!$A$6:$A$38,A30,'Prog-II Detalle'!$C$6:$C$38)</f>
        <v>0</v>
      </c>
      <c r="H30" s="46">
        <f t="shared" si="15"/>
        <v>0</v>
      </c>
      <c r="I30" s="34">
        <f>SUMIF('Prog-III Detalle'!$A$6:$A$42,A30,'Prog-III Detalle'!$C$6:$C$42)</f>
        <v>0</v>
      </c>
      <c r="J30" s="35">
        <f t="shared" si="12"/>
        <v>0</v>
      </c>
      <c r="K30" s="36">
        <f>SUMIF('Prog-IV Detalle'!$A$6:$A$28,A30,'Prog-IV Detalle'!$D$6:$D$28)</f>
        <v>0</v>
      </c>
      <c r="L30" s="35">
        <f t="shared" si="13"/>
        <v>0</v>
      </c>
      <c r="M30" s="34">
        <f>E30+G30+I30+K30</f>
        <v>0</v>
      </c>
      <c r="N30" s="47">
        <f t="shared" si="3"/>
        <v>0</v>
      </c>
    </row>
    <row r="31" spans="1:14" ht="12.75">
      <c r="A31" s="44" t="s">
        <v>429</v>
      </c>
      <c r="B31" s="68" t="s">
        <v>573</v>
      </c>
      <c r="C31" s="34">
        <f>SUMIF('Prog-I Detalle'!$A$6:$A$14,A31,'Prog-I Detalle'!$D$6:$D$14)</f>
        <v>0</v>
      </c>
      <c r="D31" s="46">
        <f t="shared" si="9"/>
        <v>0</v>
      </c>
      <c r="E31" s="34">
        <f>SUMIF('Prog-I Detalle'!$A$6:$A$21,A31,'Prog-I Detalle'!$D$6:$D$21)</f>
        <v>0</v>
      </c>
      <c r="F31" s="35">
        <f t="shared" si="10"/>
        <v>0</v>
      </c>
      <c r="G31" s="34">
        <f>SUMIF('Prog-II Detalle'!$A$6:$A$38,A31,'Prog-II Detalle'!$C$6:$C$38)</f>
        <v>0</v>
      </c>
      <c r="H31" s="46">
        <f t="shared" si="15"/>
        <v>0</v>
      </c>
      <c r="I31" s="34">
        <f>SUMIF('Prog-III Detalle'!$A$6:$A$42,A31,'Prog-III Detalle'!$C$6:$C$42)</f>
        <v>0</v>
      </c>
      <c r="J31" s="35">
        <f t="shared" si="12"/>
        <v>0</v>
      </c>
      <c r="K31" s="36">
        <f>SUMIF('Prog-IV Detalle'!$A$6:$A$28,A31,'Prog-IV Detalle'!$D$6:$D$28)</f>
        <v>0</v>
      </c>
      <c r="L31" s="35">
        <f t="shared" si="13"/>
        <v>0</v>
      </c>
      <c r="M31" s="34">
        <f t="shared" si="14"/>
        <v>0</v>
      </c>
      <c r="N31" s="47">
        <f t="shared" si="3"/>
        <v>0</v>
      </c>
    </row>
    <row r="32" spans="1:14" ht="12.75">
      <c r="A32" s="44" t="s">
        <v>430</v>
      </c>
      <c r="B32" s="68" t="s">
        <v>42</v>
      </c>
      <c r="C32" s="34">
        <f>SUMIF('Prog-I Detalle'!$A$6:$A$14,A32,'Prog-I Detalle'!$D$6:$D$14)</f>
        <v>29250000</v>
      </c>
      <c r="D32" s="46">
        <f aca="true" t="shared" si="16" ref="D32:D101">+C32/$C$6</f>
        <v>0.30176519201815766</v>
      </c>
      <c r="E32" s="34">
        <f>SUMIF('Prog-I Detalle'!$A$6:$A$21,A32,'Prog-I Detalle'!$D$6:$D$21)</f>
        <v>29250000</v>
      </c>
      <c r="F32" s="35">
        <f t="shared" si="10"/>
        <v>0.15996169283536446</v>
      </c>
      <c r="G32" s="34">
        <f>SUMIF('Prog-II Detalle'!$A$6:$A$38,A32,'Prog-II Detalle'!$C$6:$C$38)</f>
        <v>0</v>
      </c>
      <c r="H32" s="46">
        <f t="shared" si="15"/>
        <v>0</v>
      </c>
      <c r="I32" s="34">
        <f>SUMIF('Prog-III Detalle'!$A$6:$A$42,A32,'Prog-III Detalle'!$C$6:$C$42)</f>
        <v>25000000</v>
      </c>
      <c r="J32" s="35">
        <f aca="true" t="shared" si="17" ref="J32:J101">+I32/$I$6</f>
        <v>0.02750348178292373</v>
      </c>
      <c r="K32" s="36">
        <f>SUMIF('Prog-IV Detalle'!$A$6:$A$28,A32,'Prog-IV Detalle'!$D$6:$D$28)</f>
        <v>0</v>
      </c>
      <c r="L32" s="35">
        <f t="shared" si="13"/>
        <v>0</v>
      </c>
      <c r="M32" s="34">
        <f t="shared" si="14"/>
        <v>54250000</v>
      </c>
      <c r="N32" s="47">
        <f t="shared" si="3"/>
        <v>0.03971107056435175</v>
      </c>
    </row>
    <row r="33" spans="1:14" ht="12.75">
      <c r="A33" s="44" t="s">
        <v>431</v>
      </c>
      <c r="B33" s="68" t="s">
        <v>577</v>
      </c>
      <c r="C33" s="34">
        <f>SUMIF('Prog-I Detalle'!$A$6:$A$14,A33,'Prog-I Detalle'!$D$6:$D$14)</f>
        <v>0</v>
      </c>
      <c r="D33" s="46">
        <f t="shared" si="16"/>
        <v>0</v>
      </c>
      <c r="E33" s="34">
        <f>SUMIF('Prog-I Detalle'!$A$6:$A$21,A33,'Prog-I Detalle'!$D$6:$D$21)</f>
        <v>0</v>
      </c>
      <c r="F33" s="35">
        <f t="shared" si="10"/>
        <v>0</v>
      </c>
      <c r="G33" s="34">
        <f>SUMIF('Prog-II Detalle'!$A$6:$A$38,A33,'Prog-II Detalle'!$C$6:$C$38)</f>
        <v>0</v>
      </c>
      <c r="H33" s="46">
        <f t="shared" si="15"/>
        <v>0</v>
      </c>
      <c r="I33" s="34">
        <f>SUMIF('Prog-III Detalle'!$A$6:$A$42,A33,'Prog-III Detalle'!$C$6:$C$42)</f>
        <v>0</v>
      </c>
      <c r="J33" s="35">
        <f t="shared" si="17"/>
        <v>0</v>
      </c>
      <c r="K33" s="36">
        <f>SUMIF('Prog-IV Detalle'!$A$6:$A$28,A33,'Prog-IV Detalle'!$D$6:$D$28)</f>
        <v>0</v>
      </c>
      <c r="L33" s="35">
        <f t="shared" si="13"/>
        <v>0</v>
      </c>
      <c r="M33" s="34">
        <f t="shared" si="14"/>
        <v>0</v>
      </c>
      <c r="N33" s="47">
        <f t="shared" si="3"/>
        <v>0</v>
      </c>
    </row>
    <row r="34" spans="1:14" ht="12.75">
      <c r="A34" s="44" t="s">
        <v>432</v>
      </c>
      <c r="B34" s="68" t="s">
        <v>43</v>
      </c>
      <c r="C34" s="34">
        <f>SUMIF('Prog-I Detalle'!$A$6:$A$14,A34,'Prog-I Detalle'!$D$6:$D$14)</f>
        <v>0</v>
      </c>
      <c r="D34" s="46">
        <f t="shared" si="16"/>
        <v>0</v>
      </c>
      <c r="E34" s="34">
        <f>SUMIF('Prog-I Detalle'!$A$6:$A$21,A34,'Prog-I Detalle'!$D$6:$D$21)</f>
        <v>0</v>
      </c>
      <c r="F34" s="35">
        <f t="shared" si="10"/>
        <v>0</v>
      </c>
      <c r="G34" s="34">
        <f>SUMIF('Prog-II Detalle'!$A$6:$A$38,A34,'Prog-II Detalle'!$C$6:$C$38)</f>
        <v>250000</v>
      </c>
      <c r="H34" s="46">
        <f t="shared" si="15"/>
        <v>0.00195329944367966</v>
      </c>
      <c r="I34" s="34">
        <f>SUMIF('Prog-III Detalle'!$A$6:$A$42,A34,'Prog-III Detalle'!$C$6:$C$42)</f>
        <v>0</v>
      </c>
      <c r="J34" s="35">
        <f t="shared" si="17"/>
        <v>0</v>
      </c>
      <c r="K34" s="36">
        <f>SUMIF('Prog-IV Detalle'!$A$6:$A$28,A34,'Prog-IV Detalle'!$D$6:$D$28)</f>
        <v>0</v>
      </c>
      <c r="L34" s="35">
        <f t="shared" si="13"/>
        <v>0</v>
      </c>
      <c r="M34" s="34">
        <f t="shared" si="14"/>
        <v>250000</v>
      </c>
      <c r="N34" s="47">
        <f t="shared" si="3"/>
        <v>0.00018300032518134445</v>
      </c>
    </row>
    <row r="35" spans="1:14" ht="13.5" customHeight="1">
      <c r="A35" s="44" t="s">
        <v>433</v>
      </c>
      <c r="B35" s="68" t="s">
        <v>543</v>
      </c>
      <c r="C35" s="34">
        <f>SUMIF('Prog-I Detalle'!$A$6:$A$14,A35,'Prog-I Detalle'!$D$6:$D$14)</f>
        <v>0</v>
      </c>
      <c r="D35" s="46">
        <f t="shared" si="16"/>
        <v>0</v>
      </c>
      <c r="E35" s="34">
        <f>SUMIF('Prog-I Detalle'!$A$6:$A$21,A35,'Prog-I Detalle'!$D$6:$D$21)</f>
        <v>0</v>
      </c>
      <c r="F35" s="35">
        <f t="shared" si="10"/>
        <v>0</v>
      </c>
      <c r="G35" s="34">
        <f>SUMIF('Prog-II Detalle'!$A$6:$A$38,A35,'Prog-II Detalle'!$C$6:$C$38)</f>
        <v>4600000</v>
      </c>
      <c r="H35" s="46">
        <f t="shared" si="15"/>
        <v>0.035940709763705746</v>
      </c>
      <c r="I35" s="34">
        <f>SUMIF('Prog-III Detalle'!$A$6:$A$42,A35,'Prog-III Detalle'!$C$6:$C$42)</f>
        <v>0</v>
      </c>
      <c r="J35" s="35">
        <f t="shared" si="17"/>
        <v>0</v>
      </c>
      <c r="K35" s="36">
        <f>SUMIF('Prog-IV Detalle'!$A$6:$A$28,A35,'Prog-IV Detalle'!$D$6:$D$28)</f>
        <v>0</v>
      </c>
      <c r="L35" s="35">
        <f t="shared" si="13"/>
        <v>0</v>
      </c>
      <c r="M35" s="34">
        <f t="shared" si="14"/>
        <v>4600000</v>
      </c>
      <c r="N35" s="47">
        <f t="shared" si="3"/>
        <v>0.003367205983336738</v>
      </c>
    </row>
    <row r="36" spans="1:14" ht="12.75">
      <c r="A36" s="44" t="s">
        <v>112</v>
      </c>
      <c r="B36" s="68" t="s">
        <v>191</v>
      </c>
      <c r="C36" s="34">
        <f>SUMIF('Prog-I Detalle'!$A$6:$A$14,A36,'Prog-I Detalle'!$D$6:$D$14)</f>
        <v>0</v>
      </c>
      <c r="D36" s="46">
        <f t="shared" si="16"/>
        <v>0</v>
      </c>
      <c r="E36" s="34">
        <f>SUMIF('Prog-I Detalle'!$A$6:$A$21,A36,'Prog-I Detalle'!$D$6:$D$21)</f>
        <v>0</v>
      </c>
      <c r="F36" s="35">
        <f t="shared" si="10"/>
        <v>0</v>
      </c>
      <c r="G36" s="34">
        <f>SUMIF('Prog-II Detalle'!$A$6:$A$38,A36,'Prog-II Detalle'!$C$6:$C$38)</f>
        <v>250000</v>
      </c>
      <c r="H36" s="46">
        <f t="shared" si="15"/>
        <v>0.00195329944367966</v>
      </c>
      <c r="I36" s="34">
        <f>SUMIF('Prog-III Detalle'!$A$6:$A$42,A36,'Prog-III Detalle'!$C$6:$C$42)</f>
        <v>0</v>
      </c>
      <c r="J36" s="35">
        <f t="shared" si="17"/>
        <v>0</v>
      </c>
      <c r="K36" s="36">
        <f>SUMIF('Prog-IV Detalle'!$A$6:$A$28,A36,'Prog-IV Detalle'!$D$6:$D$28)</f>
        <v>0</v>
      </c>
      <c r="L36" s="35">
        <f t="shared" si="13"/>
        <v>0</v>
      </c>
      <c r="M36" s="34">
        <f>E36+G36+I36+K36</f>
        <v>250000</v>
      </c>
      <c r="N36" s="47">
        <f t="shared" si="3"/>
        <v>0.00018300032518134445</v>
      </c>
    </row>
    <row r="37" spans="1:14" ht="12.75">
      <c r="A37" s="44" t="s">
        <v>434</v>
      </c>
      <c r="B37" s="68" t="s">
        <v>552</v>
      </c>
      <c r="C37" s="34">
        <f>SUMIF('Prog-I Detalle'!$A$6:$A$14,A37,'Prog-I Detalle'!$D$6:$D$14)</f>
        <v>0</v>
      </c>
      <c r="D37" s="46">
        <f t="shared" si="16"/>
        <v>0</v>
      </c>
      <c r="E37" s="34">
        <f>SUMIF('Prog-I Detalle'!$A$6:$A$21,A37,'Prog-I Detalle'!$D$6:$D$21)</f>
        <v>0</v>
      </c>
      <c r="F37" s="35">
        <f t="shared" si="10"/>
        <v>0</v>
      </c>
      <c r="G37" s="34">
        <f>SUMIF('Prog-II Detalle'!$A$6:$A$38,A37,'Prog-II Detalle'!$C$6:$C$38)</f>
        <v>0</v>
      </c>
      <c r="H37" s="46">
        <f t="shared" si="15"/>
        <v>0</v>
      </c>
      <c r="I37" s="34">
        <f>SUMIF('Prog-III Detalle'!$A$6:$A$42,A37,'Prog-III Detalle'!$C$6:$C$42)</f>
        <v>0</v>
      </c>
      <c r="J37" s="35">
        <f t="shared" si="17"/>
        <v>0</v>
      </c>
      <c r="K37" s="36">
        <f>SUMIF('Prog-IV Detalle'!$A$6:$A$28,A37,'Prog-IV Detalle'!$D$6:$D$28)</f>
        <v>0</v>
      </c>
      <c r="L37" s="35">
        <f t="shared" si="13"/>
        <v>0</v>
      </c>
      <c r="M37" s="34">
        <f t="shared" si="14"/>
        <v>0</v>
      </c>
      <c r="N37" s="47">
        <f t="shared" si="3"/>
        <v>0</v>
      </c>
    </row>
    <row r="38" spans="1:14" ht="12.75">
      <c r="A38" s="44" t="s">
        <v>106</v>
      </c>
      <c r="B38" s="68" t="s">
        <v>107</v>
      </c>
      <c r="C38" s="34">
        <f>SUMIF('Prog-I Detalle'!$A$6:$A$14,A38,'Prog-I Detalle'!$D$6:$D$14)</f>
        <v>0</v>
      </c>
      <c r="D38" s="46">
        <f t="shared" si="16"/>
        <v>0</v>
      </c>
      <c r="E38" s="34">
        <f>SUMIF('Prog-I Detalle'!$A$6:$A$21,A38,'Prog-I Detalle'!$D$6:$D$21)</f>
        <v>0</v>
      </c>
      <c r="F38" s="35">
        <f t="shared" si="10"/>
        <v>0</v>
      </c>
      <c r="G38" s="34">
        <f>SUMIF('Prog-II Detalle'!$A$6:$A$38,A38,'Prog-II Detalle'!$C$6:$C$38)</f>
        <v>1000000</v>
      </c>
      <c r="H38" s="46">
        <f t="shared" si="15"/>
        <v>0.00781319777471864</v>
      </c>
      <c r="I38" s="34">
        <f>SUMIF('Prog-III Detalle'!$A$6:$A$42,A38,'Prog-III Detalle'!$C$6:$C$42)</f>
        <v>0</v>
      </c>
      <c r="J38" s="35">
        <f t="shared" si="17"/>
        <v>0</v>
      </c>
      <c r="K38" s="36">
        <f>SUMIF('Prog-IV Detalle'!$A$6:$A$28,A38,'Prog-IV Detalle'!$D$6:$D$28)</f>
        <v>0</v>
      </c>
      <c r="L38" s="35">
        <f t="shared" si="13"/>
        <v>0</v>
      </c>
      <c r="M38" s="34">
        <f>E38+G38+I38+K38</f>
        <v>1000000</v>
      </c>
      <c r="N38" s="47">
        <f t="shared" si="3"/>
        <v>0.0007320013007253778</v>
      </c>
    </row>
    <row r="39" spans="1:14" ht="12.75">
      <c r="A39" s="44" t="s">
        <v>514</v>
      </c>
      <c r="B39" s="68" t="s">
        <v>125</v>
      </c>
      <c r="C39" s="34">
        <f>SUMIF('Prog-I Detalle'!$A$6:$A$14,A39,'Prog-I Detalle'!$D$6:$D$14)</f>
        <v>0</v>
      </c>
      <c r="D39" s="46">
        <f t="shared" si="16"/>
        <v>0</v>
      </c>
      <c r="E39" s="34">
        <f>SUMIF('Prog-I Detalle'!$A$6:$A$21,A39,'Prog-I Detalle'!$D$6:$D$21)</f>
        <v>0</v>
      </c>
      <c r="F39" s="35">
        <f t="shared" si="10"/>
        <v>0</v>
      </c>
      <c r="G39" s="34">
        <f>SUMIF('Prog-II Detalle'!$A$6:$A$38,A39,'Prog-II Detalle'!$C$6:$C$38)</f>
        <v>1411071.48</v>
      </c>
      <c r="H39" s="46">
        <f t="shared" si="15"/>
        <v>0.01102498054750494</v>
      </c>
      <c r="I39" s="34">
        <f>SUMIF('Prog-III Detalle'!$A$6:$A$42,A39,'Prog-III Detalle'!$C$6:$C$42)</f>
        <v>0</v>
      </c>
      <c r="J39" s="35">
        <f t="shared" si="17"/>
        <v>0</v>
      </c>
      <c r="K39" s="36">
        <f>SUMIF('Prog-IV Detalle'!$A$6:$A$28,A39,'Prog-IV Detalle'!$D$6:$D$28)</f>
        <v>0</v>
      </c>
      <c r="L39" s="35">
        <f t="shared" si="13"/>
        <v>0</v>
      </c>
      <c r="M39" s="34">
        <f>E39+G39+I39+K39</f>
        <v>1411071.48</v>
      </c>
      <c r="N39" s="47">
        <f t="shared" si="3"/>
        <v>0.0010329061587764838</v>
      </c>
    </row>
    <row r="40" spans="1:14" ht="12.75">
      <c r="A40" s="44" t="s">
        <v>435</v>
      </c>
      <c r="B40" s="68" t="s">
        <v>571</v>
      </c>
      <c r="C40" s="34">
        <f>SUMIF('Prog-I Detalle'!$A$6:$A$14,A40,'Prog-I Detalle'!$D$6:$D$14)</f>
        <v>0</v>
      </c>
      <c r="D40" s="46">
        <f>+C40/$C$6</f>
        <v>0</v>
      </c>
      <c r="E40" s="34">
        <f>SUMIF('Prog-I Detalle'!$A$6:$A$21,A40,'Prog-I Detalle'!$D$6:$D$21)</f>
        <v>0</v>
      </c>
      <c r="F40" s="35">
        <f t="shared" si="10"/>
        <v>0</v>
      </c>
      <c r="G40" s="34">
        <f>SUMIF('Prog-II Detalle'!$A$6:$A$38,A40,'Prog-II Detalle'!$C$6:$C$38)</f>
        <v>0</v>
      </c>
      <c r="H40" s="46">
        <f t="shared" si="15"/>
        <v>0</v>
      </c>
      <c r="I40" s="34">
        <f>SUMIF('Prog-III Detalle'!$A$6:$A$42,A40,'Prog-III Detalle'!$C$6:$C$42)</f>
        <v>0</v>
      </c>
      <c r="J40" s="35">
        <f t="shared" si="17"/>
        <v>0</v>
      </c>
      <c r="K40" s="36">
        <f>SUMIF('Prog-IV Detalle'!$A$6:$A$28,A40,'Prog-IV Detalle'!$D$6:$D$28)</f>
        <v>0</v>
      </c>
      <c r="L40" s="35">
        <f t="shared" si="13"/>
        <v>0</v>
      </c>
      <c r="M40" s="34">
        <f t="shared" si="14"/>
        <v>0</v>
      </c>
      <c r="N40" s="47">
        <f t="shared" si="3"/>
        <v>0</v>
      </c>
    </row>
    <row r="41" spans="1:14" ht="12.75">
      <c r="A41" s="44" t="s">
        <v>436</v>
      </c>
      <c r="B41" s="68" t="s">
        <v>20</v>
      </c>
      <c r="C41" s="34">
        <f>SUMIF('Prog-I Detalle'!$A$6:$A$14,A41,'Prog-I Detalle'!$D$6:$D$14)</f>
        <v>0</v>
      </c>
      <c r="D41" s="46">
        <f>+C41/$C$6</f>
        <v>0</v>
      </c>
      <c r="E41" s="34">
        <f>SUMIF('Prog-I Detalle'!$A$6:$A$21,A41,'Prog-I Detalle'!$D$6:$D$21)</f>
        <v>0</v>
      </c>
      <c r="F41" s="35">
        <f t="shared" si="10"/>
        <v>0</v>
      </c>
      <c r="G41" s="34">
        <f>SUMIF('Prog-II Detalle'!$A$6:$A$38,A41,'Prog-II Detalle'!$C$6:$C$38)</f>
        <v>990000</v>
      </c>
      <c r="H41" s="46">
        <f t="shared" si="15"/>
        <v>0.007735065796971454</v>
      </c>
      <c r="I41" s="34">
        <f>SUMIF('Prog-III Detalle'!$A$6:$A$42,A41,'Prog-III Detalle'!$C$6:$C$42)</f>
        <v>0</v>
      </c>
      <c r="J41" s="35">
        <f t="shared" si="17"/>
        <v>0</v>
      </c>
      <c r="K41" s="36">
        <f>SUMIF('Prog-IV Detalle'!$A$6:$A$28,A41,'Prog-IV Detalle'!$D$6:$D$28)</f>
        <v>0</v>
      </c>
      <c r="L41" s="35">
        <f t="shared" si="13"/>
        <v>0</v>
      </c>
      <c r="M41" s="34">
        <f t="shared" si="14"/>
        <v>990000</v>
      </c>
      <c r="N41" s="47">
        <f t="shared" si="3"/>
        <v>0.000724681287718124</v>
      </c>
    </row>
    <row r="42" spans="1:14" ht="12.75">
      <c r="A42" s="44" t="s">
        <v>437</v>
      </c>
      <c r="B42" s="68" t="s">
        <v>496</v>
      </c>
      <c r="C42" s="34">
        <f>SUMIF('Prog-I Detalle'!$A$6:$A$14,A42,'Prog-I Detalle'!$D$6:$D$14)</f>
        <v>0</v>
      </c>
      <c r="D42" s="46">
        <f t="shared" si="16"/>
        <v>0</v>
      </c>
      <c r="E42" s="34">
        <f>SUMIF('Prog-I Detalle'!$A$6:$A$21,A42,'Prog-I Detalle'!$D$6:$D$21)</f>
        <v>0</v>
      </c>
      <c r="F42" s="35">
        <f t="shared" si="10"/>
        <v>0</v>
      </c>
      <c r="G42" s="34">
        <f>SUMIF('Prog-II Detalle'!$A$6:$A$38,A42,'Prog-II Detalle'!$C$6:$C$38)</f>
        <v>1500000</v>
      </c>
      <c r="H42" s="46">
        <f t="shared" si="15"/>
        <v>0.011719796662077961</v>
      </c>
      <c r="I42" s="34">
        <f>SUMIF('Prog-III Detalle'!$A$6:$A$42,A42,'Prog-III Detalle'!$C$6:$C$42)</f>
        <v>0</v>
      </c>
      <c r="J42" s="35">
        <f t="shared" si="17"/>
        <v>0</v>
      </c>
      <c r="K42" s="36">
        <f>SUMIF('Prog-IV Detalle'!$A$6:$A$28,A42,'Prog-IV Detalle'!$D$6:$D$28)</f>
        <v>16000000</v>
      </c>
      <c r="L42" s="35">
        <f t="shared" si="13"/>
        <v>0.10936647315427388</v>
      </c>
      <c r="M42" s="34">
        <f t="shared" si="14"/>
        <v>17500000</v>
      </c>
      <c r="N42" s="47">
        <f t="shared" si="3"/>
        <v>0.012810022762694112</v>
      </c>
    </row>
    <row r="43" spans="1:14" ht="12.75">
      <c r="A43" s="44" t="s">
        <v>438</v>
      </c>
      <c r="B43" s="68" t="s">
        <v>593</v>
      </c>
      <c r="C43" s="34">
        <f>SUMIF('Prog-I Detalle'!$A$6:$A$14,A43,'Prog-I Detalle'!$D$6:$D$14)</f>
        <v>0</v>
      </c>
      <c r="D43" s="46">
        <f t="shared" si="16"/>
        <v>0</v>
      </c>
      <c r="E43" s="34">
        <f>SUMIF('Prog-I Detalle'!$A$6:$A$21,A43,'Prog-I Detalle'!$D$6:$D$21)</f>
        <v>0</v>
      </c>
      <c r="F43" s="35">
        <f t="shared" si="10"/>
        <v>0</v>
      </c>
      <c r="G43" s="34">
        <f>SUMIF('Prog-II Detalle'!$A$6:$A$38,A43,'Prog-II Detalle'!$C$6:$C$38)</f>
        <v>28254552.11</v>
      </c>
      <c r="H43" s="46">
        <f t="shared" si="15"/>
        <v>0.22075840367152388</v>
      </c>
      <c r="I43" s="34">
        <f>SUMIF('Prog-III Detalle'!$A$6:$A$42,A43,'Prog-III Detalle'!$C$6:$C$42)</f>
        <v>0</v>
      </c>
      <c r="J43" s="35">
        <f t="shared" si="17"/>
        <v>0</v>
      </c>
      <c r="K43" s="36">
        <f>SUMIF('Prog-IV Detalle'!$A$6:$A$28,A43,'Prog-IV Detalle'!$D$6:$D$28)</f>
        <v>0</v>
      </c>
      <c r="L43" s="35">
        <f t="shared" si="13"/>
        <v>0</v>
      </c>
      <c r="M43" s="34">
        <f t="shared" si="14"/>
        <v>28254552.11</v>
      </c>
      <c r="N43" s="47">
        <f t="shared" si="3"/>
        <v>0.020682368895932966</v>
      </c>
    </row>
    <row r="44" spans="1:14" ht="12.75">
      <c r="A44" s="44" t="s">
        <v>439</v>
      </c>
      <c r="B44" s="68" t="s">
        <v>597</v>
      </c>
      <c r="C44" s="34">
        <f>SUMIF('Prog-I Detalle'!$A$6:$A$14,A44,'Prog-I Detalle'!$D$6:$D$14)</f>
        <v>0</v>
      </c>
      <c r="D44" s="46">
        <f t="shared" si="16"/>
        <v>0</v>
      </c>
      <c r="E44" s="34">
        <f>SUMIF('Prog-I Detalle'!$A$6:$A$21,A44,'Prog-I Detalle'!$D$6:$D$21)</f>
        <v>0</v>
      </c>
      <c r="F44" s="35">
        <f t="shared" si="10"/>
        <v>0</v>
      </c>
      <c r="G44" s="34">
        <f>SUMIF('Prog-II Detalle'!$A$6:$A$38,A44,'Prog-II Detalle'!$C$6:$C$38)</f>
        <v>0</v>
      </c>
      <c r="H44" s="46">
        <f t="shared" si="15"/>
        <v>0</v>
      </c>
      <c r="I44" s="34">
        <f>SUMIF('Prog-III Detalle'!$A$6:$A$42,A44,'Prog-III Detalle'!$C$6:$C$42)</f>
        <v>0</v>
      </c>
      <c r="J44" s="35">
        <f t="shared" si="17"/>
        <v>0</v>
      </c>
      <c r="K44" s="36">
        <f>SUMIF('Prog-IV Detalle'!$A$6:$A$28,A44,'Prog-IV Detalle'!$D$6:$D$28)</f>
        <v>0</v>
      </c>
      <c r="L44" s="35">
        <f t="shared" si="13"/>
        <v>0</v>
      </c>
      <c r="M44" s="34">
        <f t="shared" si="14"/>
        <v>0</v>
      </c>
      <c r="N44" s="47">
        <f t="shared" si="3"/>
        <v>0</v>
      </c>
    </row>
    <row r="45" spans="1:14" ht="12.75">
      <c r="A45" s="44" t="s">
        <v>440</v>
      </c>
      <c r="B45" s="68" t="s">
        <v>594</v>
      </c>
      <c r="C45" s="34">
        <f>SUMIF('Prog-I Detalle'!$A$6:$A$14,A45,'Prog-I Detalle'!$D$6:$D$14)</f>
        <v>0</v>
      </c>
      <c r="D45" s="46">
        <f t="shared" si="16"/>
        <v>0</v>
      </c>
      <c r="E45" s="34">
        <f>SUMIF('Prog-I Detalle'!$A$6:$A$21,A45,'Prog-I Detalle'!$D$6:$D$21)</f>
        <v>0</v>
      </c>
      <c r="F45" s="35">
        <f t="shared" si="10"/>
        <v>0</v>
      </c>
      <c r="G45" s="34">
        <f>SUMIF('Prog-II Detalle'!$A$6:$A$38,A45,'Prog-II Detalle'!$C$6:$C$38)</f>
        <v>0</v>
      </c>
      <c r="H45" s="46">
        <f t="shared" si="15"/>
        <v>0</v>
      </c>
      <c r="I45" s="34">
        <f>SUMIF('Prog-III Detalle'!$A$6:$A$42,A45,'Prog-III Detalle'!$C$6:$C$42)</f>
        <v>0</v>
      </c>
      <c r="J45" s="35">
        <f t="shared" si="17"/>
        <v>0</v>
      </c>
      <c r="K45" s="36">
        <f>SUMIF('Prog-IV Detalle'!$A$6:$A$28,A45,'Prog-IV Detalle'!$D$6:$D$28)</f>
        <v>0</v>
      </c>
      <c r="L45" s="35">
        <f t="shared" si="13"/>
        <v>0</v>
      </c>
      <c r="M45" s="34">
        <f t="shared" si="14"/>
        <v>0</v>
      </c>
      <c r="N45" s="47">
        <f t="shared" si="3"/>
        <v>0</v>
      </c>
    </row>
    <row r="46" spans="1:14" ht="15" customHeight="1">
      <c r="A46" s="44" t="s">
        <v>441</v>
      </c>
      <c r="B46" s="68" t="s">
        <v>595</v>
      </c>
      <c r="C46" s="34">
        <f>SUMIF('Prog-I Detalle'!$A$6:$A$14,A46,'Prog-I Detalle'!$D$6:$D$14)</f>
        <v>0</v>
      </c>
      <c r="D46" s="46">
        <f t="shared" si="16"/>
        <v>0</v>
      </c>
      <c r="E46" s="34">
        <f>SUMIF('Prog-I Detalle'!$A$6:$A$21,A46,'Prog-I Detalle'!$D$6:$D$21)</f>
        <v>0</v>
      </c>
      <c r="F46" s="35">
        <f t="shared" si="10"/>
        <v>0</v>
      </c>
      <c r="G46" s="34">
        <f>SUMIF('Prog-II Detalle'!$A$6:$A$38,A46,'Prog-II Detalle'!$C$6:$C$38)</f>
        <v>0</v>
      </c>
      <c r="H46" s="46">
        <f t="shared" si="15"/>
        <v>0</v>
      </c>
      <c r="I46" s="34">
        <f>SUMIF('Prog-III Detalle'!$A$6:$A$42,A46,'Prog-III Detalle'!$C$6:$C$42)</f>
        <v>0</v>
      </c>
      <c r="J46" s="35">
        <f t="shared" si="17"/>
        <v>0</v>
      </c>
      <c r="K46" s="36">
        <f>SUMIF('Prog-IV Detalle'!$A$6:$A$28,A46,'Prog-IV Detalle'!$D$6:$D$28)</f>
        <v>0</v>
      </c>
      <c r="L46" s="35">
        <f t="shared" si="13"/>
        <v>0</v>
      </c>
      <c r="M46" s="34">
        <f t="shared" si="14"/>
        <v>0</v>
      </c>
      <c r="N46" s="47">
        <f t="shared" si="3"/>
        <v>0</v>
      </c>
    </row>
    <row r="47" spans="1:14" ht="13.5" customHeight="1">
      <c r="A47" s="44" t="s">
        <v>442</v>
      </c>
      <c r="B47" s="68" t="s">
        <v>596</v>
      </c>
      <c r="C47" s="34">
        <f>SUMIF('Prog-I Detalle'!$A$6:$A$14,A47,'Prog-I Detalle'!$D$6:$D$14)</f>
        <v>0</v>
      </c>
      <c r="D47" s="46">
        <f t="shared" si="16"/>
        <v>0</v>
      </c>
      <c r="E47" s="34">
        <f>SUMIF('Prog-I Detalle'!$A$6:$A$21,A47,'Prog-I Detalle'!$D$6:$D$21)</f>
        <v>0</v>
      </c>
      <c r="F47" s="35">
        <f t="shared" si="10"/>
        <v>0</v>
      </c>
      <c r="G47" s="34">
        <f>SUMIF('Prog-II Detalle'!$A$6:$A$38,A47,'Prog-II Detalle'!$C$6:$C$38)</f>
        <v>0</v>
      </c>
      <c r="H47" s="46">
        <f t="shared" si="15"/>
        <v>0</v>
      </c>
      <c r="I47" s="34">
        <f>SUMIF('Prog-III Detalle'!$A$6:$A$42,A47,'Prog-III Detalle'!$C$6:$C$42)</f>
        <v>0</v>
      </c>
      <c r="J47" s="35">
        <f t="shared" si="17"/>
        <v>0</v>
      </c>
      <c r="K47" s="36">
        <f>SUMIF('Prog-IV Detalle'!$A$6:$A$28,A47,'Prog-IV Detalle'!$D$6:$D$28)</f>
        <v>0</v>
      </c>
      <c r="L47" s="35">
        <f t="shared" si="13"/>
        <v>0</v>
      </c>
      <c r="M47" s="34">
        <f t="shared" si="14"/>
        <v>0</v>
      </c>
      <c r="N47" s="47">
        <f t="shared" si="3"/>
        <v>0</v>
      </c>
    </row>
    <row r="48" spans="1:14" ht="13.5" customHeight="1">
      <c r="A48" s="44" t="s">
        <v>443</v>
      </c>
      <c r="B48" s="68" t="s">
        <v>598</v>
      </c>
      <c r="C48" s="34">
        <f>SUMIF('Prog-I Detalle'!$A$6:$A$14,A48,'Prog-I Detalle'!$D$6:$D$14)</f>
        <v>0</v>
      </c>
      <c r="D48" s="46">
        <f t="shared" si="16"/>
        <v>0</v>
      </c>
      <c r="E48" s="34">
        <f>SUMIF('Prog-I Detalle'!$A$6:$A$21,A48,'Prog-I Detalle'!$D$6:$D$21)</f>
        <v>0</v>
      </c>
      <c r="F48" s="35">
        <f t="shared" si="10"/>
        <v>0</v>
      </c>
      <c r="G48" s="34">
        <f>SUMIF('Prog-II Detalle'!$A$6:$A$38,A48,'Prog-II Detalle'!$C$6:$C$38)</f>
        <v>0</v>
      </c>
      <c r="H48" s="46">
        <f t="shared" si="15"/>
        <v>0</v>
      </c>
      <c r="I48" s="34">
        <f>SUMIF('Prog-III Detalle'!$A$6:$A$42,A48,'Prog-III Detalle'!$C$6:$C$42)</f>
        <v>0</v>
      </c>
      <c r="J48" s="35">
        <f t="shared" si="17"/>
        <v>0</v>
      </c>
      <c r="K48" s="36">
        <f>SUMIF('Prog-IV Detalle'!$A$6:$A$28,A48,'Prog-IV Detalle'!$D$6:$D$28)</f>
        <v>0</v>
      </c>
      <c r="L48" s="35">
        <f t="shared" si="13"/>
        <v>0</v>
      </c>
      <c r="M48" s="34">
        <f t="shared" si="14"/>
        <v>0</v>
      </c>
      <c r="N48" s="47">
        <f t="shared" si="3"/>
        <v>0</v>
      </c>
    </row>
    <row r="49" spans="1:14" ht="15" customHeight="1">
      <c r="A49" s="44" t="s">
        <v>97</v>
      </c>
      <c r="B49" s="68" t="s">
        <v>139</v>
      </c>
      <c r="C49" s="34"/>
      <c r="D49" s="46"/>
      <c r="E49" s="34">
        <f>SUMIF('Prog-I Detalle'!$A$6:$A$21,A49,'Prog-I Detalle'!$D$6:$D$21)</f>
        <v>0</v>
      </c>
      <c r="F49" s="35">
        <f t="shared" si="10"/>
        <v>0</v>
      </c>
      <c r="G49" s="34">
        <f>SUMIF('Prog-II Detalle'!$A$6:$A$38,A49,'Prog-II Detalle'!$C$6:$C$38)</f>
        <v>0</v>
      </c>
      <c r="H49" s="46">
        <f t="shared" si="15"/>
        <v>0</v>
      </c>
      <c r="I49" s="34">
        <f>SUMIF('Prog-III Detalle'!$A$6:$A$42,A49,'Prog-III Detalle'!$C$6:$C$42)</f>
        <v>0</v>
      </c>
      <c r="J49" s="35">
        <f t="shared" si="17"/>
        <v>0</v>
      </c>
      <c r="K49" s="36">
        <f>SUMIF('Prog-IV Detalle'!$A$6:$A$28,A49,'Prog-IV Detalle'!$D$6:$D$28)</f>
        <v>0</v>
      </c>
      <c r="L49" s="35">
        <f t="shared" si="13"/>
        <v>0</v>
      </c>
      <c r="M49" s="34">
        <f t="shared" si="14"/>
        <v>0</v>
      </c>
      <c r="N49" s="47">
        <f t="shared" si="3"/>
        <v>0</v>
      </c>
    </row>
    <row r="50" spans="1:14" ht="15" customHeight="1">
      <c r="A50" s="44" t="s">
        <v>444</v>
      </c>
      <c r="B50" s="45" t="s">
        <v>98</v>
      </c>
      <c r="C50" s="34">
        <f>SUMIF('Prog-I Detalle'!$A$6:$A$14,A50,'Prog-I Detalle'!$D$6:$D$14)</f>
        <v>0</v>
      </c>
      <c r="D50" s="46">
        <f t="shared" si="16"/>
        <v>0</v>
      </c>
      <c r="E50" s="34">
        <f>SUMIF('Prog-I Detalle'!$A$6:$A$21,A50,'Prog-I Detalle'!$D$6:$D$21)</f>
        <v>0</v>
      </c>
      <c r="F50" s="35">
        <f t="shared" si="10"/>
        <v>0</v>
      </c>
      <c r="G50" s="34">
        <f>SUMIF('Prog-II Detalle'!$A$6:$A$38,A50,'Prog-II Detalle'!$C$6:$C$38)</f>
        <v>0</v>
      </c>
      <c r="H50" s="46">
        <f t="shared" si="15"/>
        <v>0</v>
      </c>
      <c r="I50" s="34">
        <f>SUMIF('Prog-III Detalle'!$A$6:$A$42,A50,'Prog-III Detalle'!$C$6:$C$42)</f>
        <v>0</v>
      </c>
      <c r="J50" s="35">
        <f t="shared" si="17"/>
        <v>0</v>
      </c>
      <c r="K50" s="36">
        <f>SUMIF('Prog-IV Detalle'!$A$6:$A$28,A50,'Prog-IV Detalle'!$D$6:$D$28)</f>
        <v>0</v>
      </c>
      <c r="L50" s="35">
        <f t="shared" si="13"/>
        <v>0</v>
      </c>
      <c r="M50" s="34">
        <f t="shared" si="14"/>
        <v>0</v>
      </c>
      <c r="N50" s="47">
        <f t="shared" si="3"/>
        <v>0</v>
      </c>
    </row>
    <row r="51" spans="1:15" ht="13.5" thickBot="1">
      <c r="A51" s="38" t="s">
        <v>445</v>
      </c>
      <c r="B51" s="39" t="s">
        <v>542</v>
      </c>
      <c r="C51" s="40">
        <f>SUMIF('Prog-I Detalle'!$A$6:$A$14,A51,'Prog-I Detalle'!$D$6:$D$14)</f>
        <v>0</v>
      </c>
      <c r="D51" s="41">
        <f t="shared" si="16"/>
        <v>0</v>
      </c>
      <c r="E51" s="40">
        <f>SUMIF('Prog-I Detalle'!$A$6:$A$21,A51,'Prog-I Detalle'!$D$6:$D$21)</f>
        <v>0</v>
      </c>
      <c r="F51" s="42">
        <f t="shared" si="10"/>
        <v>0</v>
      </c>
      <c r="G51" s="40">
        <f>SUMIF('Prog-II Detalle'!$A$6:$A$38,A51,'Prog-II Detalle'!$C$6:$C$38)</f>
        <v>0</v>
      </c>
      <c r="H51" s="41">
        <f t="shared" si="15"/>
        <v>0</v>
      </c>
      <c r="I51" s="40">
        <f>SUMIF('Prog-III Detalle'!$A$6:$A$42,A51,'Prog-III Detalle'!$C$6:$C$42)</f>
        <v>0</v>
      </c>
      <c r="J51" s="42">
        <f t="shared" si="17"/>
        <v>0</v>
      </c>
      <c r="K51" s="142">
        <f>SUMIF('Prog-IV Detalle'!$A$6:$A$28,A51,'Prog-IV Detalle'!$D$6:$D$28)</f>
        <v>0</v>
      </c>
      <c r="L51" s="42">
        <f t="shared" si="13"/>
        <v>0</v>
      </c>
      <c r="M51" s="40">
        <f t="shared" si="14"/>
        <v>0</v>
      </c>
      <c r="N51" s="43">
        <f t="shared" si="3"/>
        <v>0</v>
      </c>
      <c r="O51" s="69"/>
    </row>
    <row r="52" spans="1:14" s="65" customFormat="1" ht="16.5" customHeight="1">
      <c r="A52" s="282">
        <v>2</v>
      </c>
      <c r="B52" s="283" t="s">
        <v>49</v>
      </c>
      <c r="C52" s="284">
        <f>SUM(C54:C66)</f>
        <v>0</v>
      </c>
      <c r="D52" s="285">
        <f t="shared" si="16"/>
        <v>0</v>
      </c>
      <c r="E52" s="286">
        <f>SUM(E53:E66)</f>
        <v>0</v>
      </c>
      <c r="F52" s="285">
        <f t="shared" si="10"/>
        <v>0</v>
      </c>
      <c r="G52" s="286">
        <f>SUM(G53:G66)</f>
        <v>5224348.64</v>
      </c>
      <c r="H52" s="285">
        <f aca="true" t="shared" si="18" ref="H52:H69">+G52/$G$6</f>
        <v>0.040818869168402355</v>
      </c>
      <c r="I52" s="286">
        <f>SUM(I53:I66)</f>
        <v>14225000</v>
      </c>
      <c r="J52" s="285">
        <f>+I52/$I$6</f>
        <v>0.0156494811344836</v>
      </c>
      <c r="K52" s="286">
        <f>SUM(K53:K66)</f>
        <v>2067397.83</v>
      </c>
      <c r="L52" s="285">
        <f>+K52/$K$6</f>
        <v>0.014131500579618693</v>
      </c>
      <c r="M52" s="286">
        <f>SUM(M53:M66)</f>
        <v>21516746.47</v>
      </c>
      <c r="N52" s="287">
        <f aca="true" t="shared" si="19" ref="N52:N101">+M52/$M$6</f>
        <v>0.01575028640341818</v>
      </c>
    </row>
    <row r="53" spans="1:15" ht="14.25" customHeight="1">
      <c r="A53" s="44" t="s">
        <v>108</v>
      </c>
      <c r="B53" s="45" t="s">
        <v>109</v>
      </c>
      <c r="C53" s="34">
        <f>SUMIF('Prog-I Detalle'!$A$6:$A$14,A53,'Prog-I Detalle'!$D$6:$D$14)</f>
        <v>0</v>
      </c>
      <c r="D53" s="46">
        <f t="shared" si="16"/>
        <v>0</v>
      </c>
      <c r="E53" s="34">
        <f>SUMIF('Prog-I Detalle'!$A$6:$A$21,A53,'Prog-I Detalle'!$D$6:$D$21)</f>
        <v>0</v>
      </c>
      <c r="F53" s="35">
        <f t="shared" si="10"/>
        <v>0</v>
      </c>
      <c r="G53" s="34">
        <f>SUMIF('Prog-II Detalle'!$A$6:$A$38,A53,'Prog-II Detalle'!$C$6:$C$38)</f>
        <v>1680838.64</v>
      </c>
      <c r="H53" s="46">
        <f t="shared" si="18"/>
        <v>0.013132724721709106</v>
      </c>
      <c r="I53" s="34">
        <f>SUMIF('Prog-III Detalle'!$A$6:$A$42,A53,'Prog-III Detalle'!$C$6:$C$42)</f>
        <v>0</v>
      </c>
      <c r="J53" s="35">
        <f t="shared" si="17"/>
        <v>0</v>
      </c>
      <c r="K53" s="36">
        <f>SUMIF('Prog-IV Detalle'!$A$6:$A$28,A53,'Prog-IV Detalle'!$D$6:$D$28)</f>
        <v>0</v>
      </c>
      <c r="L53" s="35">
        <f aca="true" t="shared" si="20" ref="L53:L65">+K53/$K$6</f>
        <v>0</v>
      </c>
      <c r="M53" s="34">
        <f>+C53+G53+I53+K53</f>
        <v>1680838.64</v>
      </c>
      <c r="N53" s="47">
        <f t="shared" si="19"/>
        <v>0.001230376070789475</v>
      </c>
      <c r="O53" s="69"/>
    </row>
    <row r="54" spans="1:15" ht="14.25" customHeight="1">
      <c r="A54" s="44" t="s">
        <v>446</v>
      </c>
      <c r="B54" s="45" t="s">
        <v>19</v>
      </c>
      <c r="C54" s="34">
        <f>SUMIF('Prog-I Detalle'!$A$6:$A$14,A54,'Prog-I Detalle'!$D$6:$D$14)</f>
        <v>0</v>
      </c>
      <c r="D54" s="46">
        <f t="shared" si="16"/>
        <v>0</v>
      </c>
      <c r="E54" s="34">
        <f>SUMIF('Prog-I Detalle'!$A$6:$A$21,A54,'Prog-I Detalle'!$D$6:$D$21)</f>
        <v>0</v>
      </c>
      <c r="F54" s="35">
        <f t="shared" si="10"/>
        <v>0</v>
      </c>
      <c r="G54" s="34">
        <f>SUMIF('Prog-II Detalle'!$A$6:$A$38,A54,'Prog-II Detalle'!$C$6:$C$38)</f>
        <v>0</v>
      </c>
      <c r="H54" s="46">
        <f t="shared" si="18"/>
        <v>0</v>
      </c>
      <c r="I54" s="34">
        <f>SUMIF('Prog-III Detalle'!$A$6:$A$42,A54,'Prog-III Detalle'!$C$6:$C$42)</f>
        <v>0</v>
      </c>
      <c r="J54" s="35">
        <f t="shared" si="17"/>
        <v>0</v>
      </c>
      <c r="K54" s="36">
        <f>SUMIF('Prog-IV Detalle'!$A$6:$A$28,A54,'Prog-IV Detalle'!$D$6:$D$28)</f>
        <v>0</v>
      </c>
      <c r="L54" s="35">
        <f t="shared" si="20"/>
        <v>0</v>
      </c>
      <c r="M54" s="34">
        <f aca="true" t="shared" si="21" ref="M54:M63">+C54+G54+I54+K54</f>
        <v>0</v>
      </c>
      <c r="N54" s="47">
        <f t="shared" si="19"/>
        <v>0</v>
      </c>
      <c r="O54" s="69"/>
    </row>
    <row r="55" spans="1:15" ht="12.75">
      <c r="A55" s="44" t="s">
        <v>447</v>
      </c>
      <c r="B55" s="45" t="s">
        <v>497</v>
      </c>
      <c r="C55" s="34">
        <f>SUMIF('Prog-I Detalle'!$A$6:$A$14,A55,'Prog-I Detalle'!$D$6:$D$14)</f>
        <v>0</v>
      </c>
      <c r="D55" s="46">
        <f t="shared" si="16"/>
        <v>0</v>
      </c>
      <c r="E55" s="34">
        <f>SUMIF('Prog-I Detalle'!$A$6:$A$21,A55,'Prog-I Detalle'!$D$6:$D$21)</f>
        <v>0</v>
      </c>
      <c r="F55" s="35">
        <f t="shared" si="10"/>
        <v>0</v>
      </c>
      <c r="G55" s="34">
        <f>SUMIF('Prog-II Detalle'!$A$6:$A$38,A55,'Prog-II Detalle'!$C$6:$C$38)</f>
        <v>0</v>
      </c>
      <c r="H55" s="46">
        <f t="shared" si="18"/>
        <v>0</v>
      </c>
      <c r="I55" s="34">
        <f>SUMIF('Prog-III Detalle'!$A$6:$A$42,A55,'Prog-III Detalle'!$C$6:$C$42)</f>
        <v>6625000</v>
      </c>
      <c r="J55" s="35">
        <f t="shared" si="17"/>
        <v>0.007288422672474789</v>
      </c>
      <c r="K55" s="36">
        <f>SUMIF('Prog-IV Detalle'!$A$6:$A$28,A55,'Prog-IV Detalle'!$D$6:$D$28)</f>
        <v>1379569.27</v>
      </c>
      <c r="L55" s="35">
        <f t="shared" si="20"/>
        <v>0.009429914095744764</v>
      </c>
      <c r="M55" s="34">
        <f t="shared" si="21"/>
        <v>8004569.27</v>
      </c>
      <c r="N55" s="47">
        <f t="shared" si="19"/>
        <v>0.005859355117386387</v>
      </c>
      <c r="O55" s="69"/>
    </row>
    <row r="56" spans="1:14" ht="12.75">
      <c r="A56" s="44" t="s">
        <v>448</v>
      </c>
      <c r="B56" s="45" t="s">
        <v>554</v>
      </c>
      <c r="C56" s="34">
        <f>SUMIF('Prog-I Detalle'!$A$6:$A$14,A56,'Prog-I Detalle'!$D$6:$D$14)</f>
        <v>0</v>
      </c>
      <c r="D56" s="46">
        <f t="shared" si="16"/>
        <v>0</v>
      </c>
      <c r="E56" s="34">
        <f>SUMIF('Prog-I Detalle'!$A$6:$A$21,A56,'Prog-I Detalle'!$D$6:$D$21)</f>
        <v>0</v>
      </c>
      <c r="F56" s="35">
        <f t="shared" si="10"/>
        <v>0</v>
      </c>
      <c r="G56" s="34">
        <f>SUMIF('Prog-II Detalle'!$A$6:$A$38,A56,'Prog-II Detalle'!$C$6:$C$38)</f>
        <v>0</v>
      </c>
      <c r="H56" s="46">
        <f t="shared" si="18"/>
        <v>0</v>
      </c>
      <c r="I56" s="34">
        <f>SUMIF('Prog-III Detalle'!$A$6:$A$42,A56,'Prog-III Detalle'!$C$6:$C$42)</f>
        <v>0</v>
      </c>
      <c r="J56" s="35">
        <f t="shared" si="17"/>
        <v>0</v>
      </c>
      <c r="K56" s="36">
        <f>SUMIF('Prog-IV Detalle'!$A$6:$A$28,A56,'Prog-IV Detalle'!$D$6:$D$28)</f>
        <v>0</v>
      </c>
      <c r="L56" s="35">
        <f t="shared" si="20"/>
        <v>0</v>
      </c>
      <c r="M56" s="34">
        <f t="shared" si="21"/>
        <v>0</v>
      </c>
      <c r="N56" s="47">
        <f t="shared" si="19"/>
        <v>0</v>
      </c>
    </row>
    <row r="57" spans="1:14" ht="12.75">
      <c r="A57" s="44" t="s">
        <v>449</v>
      </c>
      <c r="B57" s="45" t="s">
        <v>50</v>
      </c>
      <c r="C57" s="34">
        <f>SUMIF('Prog-I Detalle'!$A$6:$A$14,A57,'Prog-I Detalle'!$D$6:$D$14)</f>
        <v>0</v>
      </c>
      <c r="D57" s="46">
        <f t="shared" si="16"/>
        <v>0</v>
      </c>
      <c r="E57" s="34">
        <f>SUMIF('Prog-I Detalle'!$A$6:$A$21,A57,'Prog-I Detalle'!$D$6:$D$21)</f>
        <v>0</v>
      </c>
      <c r="F57" s="35">
        <f t="shared" si="10"/>
        <v>0</v>
      </c>
      <c r="G57" s="34">
        <f>SUMIF('Prog-II Detalle'!$A$6:$A$38,A57,'Prog-II Detalle'!$C$6:$C$38)</f>
        <v>250000</v>
      </c>
      <c r="H57" s="46">
        <f t="shared" si="18"/>
        <v>0.00195329944367966</v>
      </c>
      <c r="I57" s="34">
        <f>SUMIF('Prog-III Detalle'!$A$6:$A$42,A57,'Prog-III Detalle'!$C$6:$C$42)</f>
        <v>0</v>
      </c>
      <c r="J57" s="35">
        <f t="shared" si="17"/>
        <v>0</v>
      </c>
      <c r="K57" s="36">
        <f>SUMIF('Prog-IV Detalle'!$A$6:$A$28,A57,'Prog-IV Detalle'!$D$6:$D$28)</f>
        <v>0</v>
      </c>
      <c r="L57" s="35">
        <f t="shared" si="20"/>
        <v>0</v>
      </c>
      <c r="M57" s="34">
        <f t="shared" si="21"/>
        <v>250000</v>
      </c>
      <c r="N57" s="47">
        <f t="shared" si="19"/>
        <v>0.00018300032518134445</v>
      </c>
    </row>
    <row r="58" spans="1:14" ht="12.75">
      <c r="A58" s="44" t="s">
        <v>450</v>
      </c>
      <c r="B58" s="45" t="s">
        <v>51</v>
      </c>
      <c r="C58" s="34">
        <f>SUMIF('Prog-I Detalle'!$A$6:$A$14,A58,'Prog-I Detalle'!$D$6:$D$14)</f>
        <v>0</v>
      </c>
      <c r="D58" s="46">
        <f t="shared" si="16"/>
        <v>0</v>
      </c>
      <c r="E58" s="34">
        <f>SUMIF('Prog-I Detalle'!$A$6:$A$21,A58,'Prog-I Detalle'!$D$6:$D$21)</f>
        <v>0</v>
      </c>
      <c r="F58" s="35">
        <f t="shared" si="10"/>
        <v>0</v>
      </c>
      <c r="G58" s="34">
        <f>SUMIF('Prog-II Detalle'!$A$6:$A$38,A58,'Prog-II Detalle'!$C$6:$C$38)</f>
        <v>2500000</v>
      </c>
      <c r="H58" s="46">
        <f t="shared" si="18"/>
        <v>0.019532994436796604</v>
      </c>
      <c r="I58" s="34">
        <f>SUMIF('Prog-III Detalle'!$A$6:$A$42,A58,'Prog-III Detalle'!$C$6:$C$42)</f>
        <v>0</v>
      </c>
      <c r="J58" s="35">
        <f t="shared" si="17"/>
        <v>0</v>
      </c>
      <c r="K58" s="36">
        <f>SUMIF('Prog-IV Detalle'!$A$6:$A$28,A58,'Prog-IV Detalle'!$D$6:$D$28)</f>
        <v>0</v>
      </c>
      <c r="L58" s="35">
        <f t="shared" si="20"/>
        <v>0</v>
      </c>
      <c r="M58" s="34">
        <f t="shared" si="21"/>
        <v>2500000</v>
      </c>
      <c r="N58" s="47">
        <f t="shared" si="19"/>
        <v>0.0018300032518134444</v>
      </c>
    </row>
    <row r="59" spans="1:14" ht="12.75">
      <c r="A59" s="44" t="s">
        <v>67</v>
      </c>
      <c r="B59" s="45" t="s">
        <v>68</v>
      </c>
      <c r="C59" s="34">
        <f>SUMIF('Prog-I Detalle'!$A$6:$A$14,A59,'Prog-I Detalle'!$D$6:$D$14)</f>
        <v>0</v>
      </c>
      <c r="D59" s="46">
        <f t="shared" si="16"/>
        <v>0</v>
      </c>
      <c r="E59" s="34">
        <f>SUMIF('Prog-I Detalle'!$A$6:$A$21,A59,'Prog-I Detalle'!$D$6:$D$21)</f>
        <v>0</v>
      </c>
      <c r="F59" s="35">
        <f t="shared" si="10"/>
        <v>0</v>
      </c>
      <c r="G59" s="34">
        <f>SUMIF('Prog-II Detalle'!$A$6:$A$38,A59,'Prog-II Detalle'!$C$6:$C$38)</f>
        <v>0</v>
      </c>
      <c r="H59" s="46">
        <f t="shared" si="18"/>
        <v>0</v>
      </c>
      <c r="I59" s="34">
        <f>SUMIF('Prog-III Detalle'!$A$6:$A$42,A59,'Prog-III Detalle'!$C$6:$C$42)</f>
        <v>0</v>
      </c>
      <c r="J59" s="35">
        <f t="shared" si="17"/>
        <v>0</v>
      </c>
      <c r="K59" s="36">
        <f>SUMIF('Prog-IV Detalle'!$A$6:$A$28,A59,'Prog-IV Detalle'!$D$6:$D$28)</f>
        <v>0</v>
      </c>
      <c r="L59" s="35">
        <f t="shared" si="20"/>
        <v>0</v>
      </c>
      <c r="M59" s="34">
        <f t="shared" si="21"/>
        <v>0</v>
      </c>
      <c r="N59" s="47">
        <f t="shared" si="19"/>
        <v>0</v>
      </c>
    </row>
    <row r="60" spans="1:14" ht="12.75">
      <c r="A60" s="44" t="s">
        <v>451</v>
      </c>
      <c r="B60" s="45" t="s">
        <v>498</v>
      </c>
      <c r="C60" s="34">
        <f>SUMIF('Prog-I Detalle'!$A$6:$A$14,A60,'Prog-I Detalle'!$D$6:$D$14)</f>
        <v>0</v>
      </c>
      <c r="D60" s="46">
        <f t="shared" si="16"/>
        <v>0</v>
      </c>
      <c r="E60" s="34">
        <f>SUMIF('Prog-I Detalle'!$A$6:$A$21,A60,'Prog-I Detalle'!$D$6:$D$21)</f>
        <v>0</v>
      </c>
      <c r="F60" s="35">
        <f t="shared" si="10"/>
        <v>0</v>
      </c>
      <c r="G60" s="34">
        <f>SUMIF('Prog-II Detalle'!$A$6:$A$38,A60,'Prog-II Detalle'!$C$6:$C$38)</f>
        <v>0</v>
      </c>
      <c r="H60" s="46">
        <f t="shared" si="18"/>
        <v>0</v>
      </c>
      <c r="I60" s="34">
        <f>SUMIF('Prog-III Detalle'!$A$6:$A$42,A60,'Prog-III Detalle'!$C$6:$C$42)</f>
        <v>6000000</v>
      </c>
      <c r="J60" s="35">
        <f t="shared" si="17"/>
        <v>0.006600835627901695</v>
      </c>
      <c r="K60" s="36">
        <f>SUMIF('Prog-IV Detalle'!$A$6:$A$28,A60,'Prog-IV Detalle'!$D$6:$D$28)</f>
        <v>0</v>
      </c>
      <c r="L60" s="35">
        <f t="shared" si="20"/>
        <v>0</v>
      </c>
      <c r="M60" s="34">
        <f t="shared" si="21"/>
        <v>6000000</v>
      </c>
      <c r="N60" s="47">
        <f t="shared" si="19"/>
        <v>0.004392007804352267</v>
      </c>
    </row>
    <row r="61" spans="1:14" ht="12" customHeight="1">
      <c r="A61" s="44" t="s">
        <v>452</v>
      </c>
      <c r="B61" s="45" t="s">
        <v>0</v>
      </c>
      <c r="C61" s="34">
        <f>SUMIF('Prog-I Detalle'!$A$6:$A$14,A61,'Prog-I Detalle'!$D$6:$D$14)</f>
        <v>0</v>
      </c>
      <c r="D61" s="46">
        <f t="shared" si="16"/>
        <v>0</v>
      </c>
      <c r="E61" s="34">
        <f>SUMIF('Prog-I Detalle'!$A$6:$A$21,A61,'Prog-I Detalle'!$D$6:$D$21)</f>
        <v>0</v>
      </c>
      <c r="F61" s="35">
        <f t="shared" si="10"/>
        <v>0</v>
      </c>
      <c r="G61" s="34">
        <f>SUMIF('Prog-II Detalle'!$A$6:$A$38,A61,'Prog-II Detalle'!$C$6:$C$38)</f>
        <v>250000</v>
      </c>
      <c r="H61" s="46">
        <f t="shared" si="18"/>
        <v>0.00195329944367966</v>
      </c>
      <c r="I61" s="34">
        <f>SUMIF('Prog-III Detalle'!$A$6:$A$42,A61,'Prog-III Detalle'!$C$6:$C$42)</f>
        <v>1200000</v>
      </c>
      <c r="J61" s="35">
        <f t="shared" si="17"/>
        <v>0.001320167125580339</v>
      </c>
      <c r="K61" s="36">
        <f>SUMIF('Prog-IV Detalle'!$A$6:$A$28,A61,'Prog-IV Detalle'!$D$6:$D$28)</f>
        <v>687828.56</v>
      </c>
      <c r="L61" s="35">
        <f t="shared" si="20"/>
        <v>0.004701586483873929</v>
      </c>
      <c r="M61" s="34">
        <f t="shared" si="21"/>
        <v>2137828.56</v>
      </c>
      <c r="N61" s="47">
        <f t="shared" si="19"/>
        <v>0.0015648932866478614</v>
      </c>
    </row>
    <row r="62" spans="1:14" ht="12.75">
      <c r="A62" s="44" t="s">
        <v>453</v>
      </c>
      <c r="B62" s="45" t="s">
        <v>499</v>
      </c>
      <c r="C62" s="34">
        <f>SUMIF('Prog-I Detalle'!$A$6:$A$14,A62,'Prog-I Detalle'!$D$6:$D$14)</f>
        <v>0</v>
      </c>
      <c r="D62" s="46">
        <f t="shared" si="16"/>
        <v>0</v>
      </c>
      <c r="E62" s="34">
        <f>SUMIF('Prog-I Detalle'!$A$6:$A$21,A62,'Prog-I Detalle'!$D$6:$D$21)</f>
        <v>0</v>
      </c>
      <c r="F62" s="35">
        <f t="shared" si="10"/>
        <v>0</v>
      </c>
      <c r="G62" s="34">
        <f>SUMIF('Prog-II Detalle'!$A$6:$A$38,A62,'Prog-II Detalle'!$C$6:$C$38)</f>
        <v>0</v>
      </c>
      <c r="H62" s="46">
        <f t="shared" si="18"/>
        <v>0</v>
      </c>
      <c r="I62" s="34">
        <f>SUMIF('Prog-III Detalle'!$A$6:$A$42,A62,'Prog-III Detalle'!$C$6:$C$42)</f>
        <v>400000</v>
      </c>
      <c r="J62" s="35">
        <f t="shared" si="17"/>
        <v>0.0004400557085267797</v>
      </c>
      <c r="K62" s="36">
        <f>SUMIF('Prog-IV Detalle'!$A$6:$A$28,A62,'Prog-IV Detalle'!$D$6:$D$28)</f>
        <v>0</v>
      </c>
      <c r="L62" s="35">
        <f t="shared" si="20"/>
        <v>0</v>
      </c>
      <c r="M62" s="34">
        <f t="shared" si="21"/>
        <v>400000</v>
      </c>
      <c r="N62" s="47">
        <f t="shared" si="19"/>
        <v>0.0002928005202901511</v>
      </c>
    </row>
    <row r="63" spans="1:14" ht="12.75">
      <c r="A63" s="44" t="s">
        <v>454</v>
      </c>
      <c r="B63" s="45" t="s">
        <v>551</v>
      </c>
      <c r="C63" s="34">
        <f>SUMIF('Prog-I Detalle'!$A$6:$A$14,A63,'Prog-I Detalle'!$D$6:$D$14)</f>
        <v>0</v>
      </c>
      <c r="D63" s="46">
        <f t="shared" si="16"/>
        <v>0</v>
      </c>
      <c r="E63" s="34">
        <f>SUMIF('Prog-I Detalle'!$A$6:$A$21,A63,'Prog-I Detalle'!$D$6:$D$21)</f>
        <v>0</v>
      </c>
      <c r="F63" s="35">
        <f t="shared" si="10"/>
        <v>0</v>
      </c>
      <c r="G63" s="34">
        <f>SUMIF('Prog-II Detalle'!$A$6:$A$38,A63,'Prog-II Detalle'!$C$6:$C$38)</f>
        <v>43510</v>
      </c>
      <c r="H63" s="46">
        <f t="shared" si="18"/>
        <v>0.00033995223517800806</v>
      </c>
      <c r="I63" s="34">
        <f>SUMIF('Prog-III Detalle'!$A$6:$A$42,A63,'Prog-III Detalle'!$C$6:$C$42)</f>
        <v>0</v>
      </c>
      <c r="J63" s="35">
        <f t="shared" si="17"/>
        <v>0</v>
      </c>
      <c r="K63" s="36">
        <f>SUMIF('Prog-IV Detalle'!$A$6:$A$28,A63,'Prog-IV Detalle'!$D$6:$D$28)</f>
        <v>0</v>
      </c>
      <c r="L63" s="35">
        <f t="shared" si="20"/>
        <v>0</v>
      </c>
      <c r="M63" s="34">
        <f t="shared" si="21"/>
        <v>43510</v>
      </c>
      <c r="N63" s="47">
        <f t="shared" si="19"/>
        <v>3.1849376594561186E-05</v>
      </c>
    </row>
    <row r="64" spans="1:14" ht="12.75">
      <c r="A64" s="44" t="s">
        <v>455</v>
      </c>
      <c r="B64" s="45" t="s">
        <v>44</v>
      </c>
      <c r="C64" s="34">
        <f>SUMIF('Prog-I Detalle'!$A$6:$A$14,A64,'Prog-I Detalle'!$D$6:$D$14)</f>
        <v>0</v>
      </c>
      <c r="D64" s="46">
        <f t="shared" si="16"/>
        <v>0</v>
      </c>
      <c r="E64" s="34">
        <f>SUMIF('Prog-I Detalle'!$A$6:$A$21,A64,'Prog-I Detalle'!$D$6:$D$21)</f>
        <v>0</v>
      </c>
      <c r="F64" s="35">
        <f t="shared" si="10"/>
        <v>0</v>
      </c>
      <c r="G64" s="34">
        <f>SUMIF('Prog-II Detalle'!$A$6:$A$38,A64,'Prog-II Detalle'!$C$6:$C$38)</f>
        <v>0</v>
      </c>
      <c r="H64" s="46">
        <f t="shared" si="18"/>
        <v>0</v>
      </c>
      <c r="I64" s="34">
        <f>SUMIF('Prog-III Detalle'!$A$6:$A$42,A64,'Prog-III Detalle'!$C$6:$C$42)</f>
        <v>0</v>
      </c>
      <c r="J64" s="35">
        <f t="shared" si="17"/>
        <v>0</v>
      </c>
      <c r="K64" s="36">
        <f>SUMIF('Prog-IV Detalle'!$A$6:$A$28,A64,'Prog-IV Detalle'!$D$6:$D$28)</f>
        <v>0</v>
      </c>
      <c r="L64" s="35">
        <f t="shared" si="20"/>
        <v>0</v>
      </c>
      <c r="M64" s="34">
        <f aca="true" t="shared" si="22" ref="M64:M79">+C64+G64+I64+K64</f>
        <v>0</v>
      </c>
      <c r="N64" s="47">
        <f t="shared" si="19"/>
        <v>0</v>
      </c>
    </row>
    <row r="65" spans="1:14" ht="12.75">
      <c r="A65" s="44" t="s">
        <v>456</v>
      </c>
      <c r="B65" s="45" t="s">
        <v>45</v>
      </c>
      <c r="C65" s="34">
        <f>SUMIF('Prog-I Detalle'!$A$6:$A$14,A65,'Prog-I Detalle'!$D$6:$D$14)</f>
        <v>0</v>
      </c>
      <c r="D65" s="46">
        <f t="shared" si="16"/>
        <v>0</v>
      </c>
      <c r="E65" s="34">
        <f>SUMIF('Prog-I Detalle'!$A$6:$A$21,A65,'Prog-I Detalle'!$D$6:$D$21)</f>
        <v>0</v>
      </c>
      <c r="F65" s="35">
        <f t="shared" si="10"/>
        <v>0</v>
      </c>
      <c r="G65" s="34">
        <f>SUMIF('Prog-II Detalle'!$A$6:$A$38,A65,'Prog-II Detalle'!$C$6:$C$38)</f>
        <v>0</v>
      </c>
      <c r="H65" s="46">
        <f t="shared" si="18"/>
        <v>0</v>
      </c>
      <c r="I65" s="34">
        <f>SUMIF('Prog-III Detalle'!$A$6:$A$42,A65,'Prog-III Detalle'!$C$6:$C$42)</f>
        <v>0</v>
      </c>
      <c r="J65" s="35">
        <f t="shared" si="17"/>
        <v>0</v>
      </c>
      <c r="K65" s="36">
        <f>SUMIF('Prog-IV Detalle'!$A$6:$A$28,A65,'Prog-IV Detalle'!$D$6:$D$28)</f>
        <v>0</v>
      </c>
      <c r="L65" s="35">
        <f t="shared" si="20"/>
        <v>0</v>
      </c>
      <c r="M65" s="34">
        <f t="shared" si="22"/>
        <v>0</v>
      </c>
      <c r="N65" s="47">
        <f t="shared" si="19"/>
        <v>0</v>
      </c>
    </row>
    <row r="66" spans="1:14" ht="12.75">
      <c r="A66" s="44" t="s">
        <v>457</v>
      </c>
      <c r="B66" s="45" t="s">
        <v>575</v>
      </c>
      <c r="C66" s="34">
        <f>SUMIF('Prog-I Detalle'!$A$6:$A$14,A66,'Prog-I Detalle'!$D$6:$D$14)</f>
        <v>0</v>
      </c>
      <c r="D66" s="46">
        <f t="shared" si="16"/>
        <v>0</v>
      </c>
      <c r="E66" s="34">
        <f>SUMIF('Prog-I Detalle'!$A$6:$A$21,A66,'Prog-I Detalle'!$D$6:$D$21)</f>
        <v>0</v>
      </c>
      <c r="F66" s="35">
        <f t="shared" si="10"/>
        <v>0</v>
      </c>
      <c r="G66" s="34">
        <f>SUMIF('Prog-II Detalle'!$A$6:$A$38,A66,'Prog-II Detalle'!$C$6:$C$38)</f>
        <v>500000</v>
      </c>
      <c r="H66" s="46">
        <f t="shared" si="18"/>
        <v>0.00390659888735932</v>
      </c>
      <c r="I66" s="34">
        <f>SUMIF('Prog-III Detalle'!$A$6:$A$42,A66,'Prog-III Detalle'!$C$6:$C$42)</f>
        <v>0</v>
      </c>
      <c r="J66" s="35">
        <f t="shared" si="17"/>
        <v>0</v>
      </c>
      <c r="K66" s="36">
        <f>SUMIF('Prog-IV Detalle'!$A$6:$A$28,A66,'Prog-IV Detalle'!$D$6:$D$28)</f>
        <v>0</v>
      </c>
      <c r="L66" s="35">
        <v>0</v>
      </c>
      <c r="M66" s="34">
        <f t="shared" si="22"/>
        <v>500000</v>
      </c>
      <c r="N66" s="47">
        <f t="shared" si="19"/>
        <v>0.0003660006503626889</v>
      </c>
    </row>
    <row r="67" spans="1:14" s="65" customFormat="1" ht="16.5" customHeight="1">
      <c r="A67" s="158">
        <v>3</v>
      </c>
      <c r="B67" s="159" t="s">
        <v>567</v>
      </c>
      <c r="C67" s="160">
        <f>SUM(C68:C68)</f>
        <v>0</v>
      </c>
      <c r="D67" s="161">
        <f t="shared" si="16"/>
        <v>0</v>
      </c>
      <c r="E67" s="162">
        <f>SUM(E68:E68)</f>
        <v>0</v>
      </c>
      <c r="F67" s="161">
        <f t="shared" si="10"/>
        <v>0</v>
      </c>
      <c r="G67" s="162">
        <f>SUM(G68:G68)</f>
        <v>0</v>
      </c>
      <c r="H67" s="161">
        <f t="shared" si="18"/>
        <v>0</v>
      </c>
      <c r="I67" s="162">
        <f>SUM(I68:I68)</f>
        <v>0</v>
      </c>
      <c r="J67" s="161">
        <f>+I67/$I$6</f>
        <v>0</v>
      </c>
      <c r="K67" s="162">
        <f>SUM(K68:K68)</f>
        <v>0</v>
      </c>
      <c r="L67" s="161">
        <f>+K67/$K$6</f>
        <v>0</v>
      </c>
      <c r="M67" s="162">
        <f t="shared" si="22"/>
        <v>0</v>
      </c>
      <c r="N67" s="163">
        <f aca="true" t="shared" si="23" ref="N67:N79">+M67/$M$6</f>
        <v>0</v>
      </c>
    </row>
    <row r="68" spans="1:14" ht="12.75">
      <c r="A68" s="44" t="s">
        <v>16</v>
      </c>
      <c r="B68" s="45" t="s">
        <v>17</v>
      </c>
      <c r="C68" s="34">
        <f>SUMIF('Prog-I Detalle'!$A$6:$A$14,A68,'Prog-I Detalle'!$D$6:$D$14)</f>
        <v>0</v>
      </c>
      <c r="D68" s="46">
        <f t="shared" si="16"/>
        <v>0</v>
      </c>
      <c r="E68" s="34">
        <f>SUMIF('Prog-I Detalle'!$A$6:$A$21,A68,'Prog-I Detalle'!$D$6:$D$21)</f>
        <v>0</v>
      </c>
      <c r="F68" s="35">
        <f t="shared" si="10"/>
        <v>0</v>
      </c>
      <c r="G68" s="34">
        <f>SUMIF('Prog-II Detalle'!$A$6:$A$38,A68,'Prog-II Detalle'!$C$6:$C$38)</f>
        <v>0</v>
      </c>
      <c r="H68" s="46">
        <f t="shared" si="18"/>
        <v>0</v>
      </c>
      <c r="I68" s="34">
        <f>SUMIF('Prog-III Detalle'!$A$6:$A$42,A68,'Prog-III Detalle'!$C$6:$C$42)</f>
        <v>0</v>
      </c>
      <c r="J68" s="35">
        <f t="shared" si="17"/>
        <v>0</v>
      </c>
      <c r="K68" s="36">
        <f>SUMIF('Prog-IV Detalle'!$A$6:$A$28,A68,'Prog-IV Detalle'!$D$6:$D$28)</f>
        <v>0</v>
      </c>
      <c r="L68" s="35">
        <f>+K68/$K$6</f>
        <v>0</v>
      </c>
      <c r="M68" s="34">
        <f t="shared" si="22"/>
        <v>0</v>
      </c>
      <c r="N68" s="47">
        <f t="shared" si="23"/>
        <v>0</v>
      </c>
    </row>
    <row r="69" spans="1:14" s="65" customFormat="1" ht="16.5" customHeight="1">
      <c r="A69" s="158">
        <v>5</v>
      </c>
      <c r="B69" s="159" t="s">
        <v>40</v>
      </c>
      <c r="C69" s="160">
        <f>SUM(C71:C79)</f>
        <v>61350000</v>
      </c>
      <c r="D69" s="161">
        <f>SUM(D71:D79)</f>
        <v>0.6329331463355204</v>
      </c>
      <c r="E69" s="162">
        <f>SUM(E71:E79)</f>
        <v>61350000</v>
      </c>
      <c r="F69" s="161">
        <f t="shared" si="10"/>
        <v>0.335509396767508</v>
      </c>
      <c r="G69" s="162">
        <f>SUM(G70:G79)</f>
        <v>58200825.85</v>
      </c>
      <c r="H69" s="161">
        <f t="shared" si="18"/>
        <v>0.4547345630180072</v>
      </c>
      <c r="I69" s="162">
        <f>SUM(I70:I79)</f>
        <v>817174405</v>
      </c>
      <c r="J69" s="161">
        <f>+I69/$I$6</f>
        <v>0.8990056544555616</v>
      </c>
      <c r="K69" s="162">
        <f>SUM(K71:K79)</f>
        <v>128229721.74</v>
      </c>
      <c r="L69" s="161">
        <f>+K69/$K$6</f>
        <v>0.8765020262661074</v>
      </c>
      <c r="M69" s="162">
        <f>+C69+G69+I69+K69</f>
        <v>1064954952.59</v>
      </c>
      <c r="N69" s="163">
        <f t="shared" si="23"/>
        <v>0.779548410509813</v>
      </c>
    </row>
    <row r="70" spans="1:14" ht="12.75">
      <c r="A70" s="70" t="s">
        <v>140</v>
      </c>
      <c r="B70" s="45" t="s">
        <v>131</v>
      </c>
      <c r="C70" s="34"/>
      <c r="D70" s="46"/>
      <c r="E70" s="34">
        <f>SUMIF('Prog-I Detalle'!$A$6:$A$21,A70,'Prog-I Detalle'!$D$6:$D$21)</f>
        <v>0</v>
      </c>
      <c r="F70" s="35">
        <f t="shared" si="10"/>
        <v>0</v>
      </c>
      <c r="G70" s="34">
        <f>SUMIF('Prog-II Detalle'!$A$6:$A$38,A70,'Prog-II Detalle'!$C$6:$C$38)</f>
        <v>6000000</v>
      </c>
      <c r="H70" s="46">
        <f aca="true" t="shared" si="24" ref="H70:H79">+G70/$G$6</f>
        <v>0.046879186648311845</v>
      </c>
      <c r="I70" s="34">
        <f>SUMIF('Prog-III Detalle'!$A$6:$A$42,A70,'Prog-III Detalle'!$C$6:$C$42)</f>
        <v>8670000</v>
      </c>
      <c r="J70" s="35">
        <f aca="true" t="shared" si="25" ref="J70:J79">+I70/$I$6</f>
        <v>0.00953820748231795</v>
      </c>
      <c r="K70" s="36">
        <f>SUMIF('Prog-IV Detalle'!$A$6:$A$28,A70,'Prog-IV Detalle'!$D$6:$D$28)</f>
        <v>0</v>
      </c>
      <c r="L70" s="35">
        <f aca="true" t="shared" si="26" ref="L70:L79">+K70/$K$6</f>
        <v>0</v>
      </c>
      <c r="M70" s="34">
        <f>+C70+G70+I70+K70</f>
        <v>14670000</v>
      </c>
      <c r="N70" s="47">
        <f t="shared" si="23"/>
        <v>0.010738459081641291</v>
      </c>
    </row>
    <row r="71" spans="1:14" ht="12.75">
      <c r="A71" s="70" t="s">
        <v>458</v>
      </c>
      <c r="B71" s="45" t="s">
        <v>46</v>
      </c>
      <c r="C71" s="34">
        <f>SUMIF('Prog-I Detalle'!$A$6:$A$14,A71,'Prog-I Detalle'!$D$6:$D$14)</f>
        <v>0</v>
      </c>
      <c r="D71" s="46">
        <f aca="true" t="shared" si="27" ref="D71:D79">+C71/$C$6</f>
        <v>0</v>
      </c>
      <c r="E71" s="34">
        <f>SUMIF('Prog-I Detalle'!$A$6:$A$21,A71,'Prog-I Detalle'!$D$6:$D$21)</f>
        <v>0</v>
      </c>
      <c r="F71" s="35">
        <f t="shared" si="10"/>
        <v>0</v>
      </c>
      <c r="G71" s="34">
        <f>SUMIF('Prog-II Detalle'!$A$6:$A$38,A71,'Prog-II Detalle'!$C$6:$C$38)</f>
        <v>49500825.85</v>
      </c>
      <c r="H71" s="46">
        <f t="shared" si="24"/>
        <v>0.38675974237795496</v>
      </c>
      <c r="I71" s="34">
        <f>SUMIF('Prog-III Detalle'!$A$6:$A$42,A71,'Prog-III Detalle'!$C$6:$C$42)</f>
        <v>0</v>
      </c>
      <c r="J71" s="35">
        <f t="shared" si="25"/>
        <v>0</v>
      </c>
      <c r="K71" s="36">
        <f>SUMIF('Prog-IV Detalle'!$A$6:$A$28,A71,'Prog-IV Detalle'!$D$6:$D$28)</f>
        <v>0</v>
      </c>
      <c r="L71" s="35">
        <f t="shared" si="26"/>
        <v>0</v>
      </c>
      <c r="M71" s="34">
        <f t="shared" si="22"/>
        <v>49500825.85</v>
      </c>
      <c r="N71" s="47">
        <f t="shared" si="23"/>
        <v>0.0362346689091804</v>
      </c>
    </row>
    <row r="72" spans="1:14" ht="12.75">
      <c r="A72" s="70" t="s">
        <v>459</v>
      </c>
      <c r="B72" s="45" t="s">
        <v>576</v>
      </c>
      <c r="C72" s="34">
        <f>SUMIF('Prog-I Detalle'!$A$6:$A$14,A72,'Prog-I Detalle'!$D$6:$D$14)</f>
        <v>5000000</v>
      </c>
      <c r="D72" s="46">
        <f t="shared" si="27"/>
        <v>0.05158379350737738</v>
      </c>
      <c r="E72" s="34">
        <f>SUMIF('Prog-I Detalle'!$A$6:$A$21,A72,'Prog-I Detalle'!$D$6:$D$21)</f>
        <v>5000000</v>
      </c>
      <c r="F72" s="35">
        <f t="shared" si="10"/>
        <v>0.02734387911715632</v>
      </c>
      <c r="G72" s="34">
        <f>SUMIF('Prog-II Detalle'!$A$6:$A$38,A72,'Prog-II Detalle'!$C$6:$C$38)</f>
        <v>0</v>
      </c>
      <c r="H72" s="46">
        <f t="shared" si="24"/>
        <v>0</v>
      </c>
      <c r="I72" s="34">
        <f>SUMIF('Prog-III Detalle'!$A$6:$A$42,A72,'Prog-III Detalle'!$C$6:$C$42)</f>
        <v>0</v>
      </c>
      <c r="J72" s="35">
        <f t="shared" si="25"/>
        <v>0</v>
      </c>
      <c r="K72" s="36">
        <f>SUMIF('Prog-IV Detalle'!$A$6:$A$28,A72,'Prog-IV Detalle'!$D$6:$D$28)</f>
        <v>0</v>
      </c>
      <c r="L72" s="35">
        <f t="shared" si="26"/>
        <v>0</v>
      </c>
      <c r="M72" s="34">
        <f>+C72+G72+I72+K72</f>
        <v>5000000</v>
      </c>
      <c r="N72" s="47">
        <f t="shared" si="23"/>
        <v>0.003660006503626889</v>
      </c>
    </row>
    <row r="73" spans="1:14" ht="12.75">
      <c r="A73" s="70" t="s">
        <v>460</v>
      </c>
      <c r="B73" s="45" t="s">
        <v>566</v>
      </c>
      <c r="C73" s="34">
        <f>SUMIF('Prog-I Detalle'!$A$6:$A$14,A73,'Prog-I Detalle'!$D$6:$D$14)</f>
        <v>0</v>
      </c>
      <c r="D73" s="46">
        <f t="shared" si="27"/>
        <v>0</v>
      </c>
      <c r="E73" s="34">
        <f>SUMIF('Prog-I Detalle'!$A$6:$A$21,A73,'Prog-I Detalle'!$D$6:$D$21)</f>
        <v>0</v>
      </c>
      <c r="F73" s="35">
        <f t="shared" si="10"/>
        <v>0</v>
      </c>
      <c r="G73" s="34">
        <f>SUMIF('Prog-II Detalle'!$A$6:$A$38,A73,'Prog-II Detalle'!$C$6:$C$38)</f>
        <v>200000</v>
      </c>
      <c r="H73" s="46">
        <f t="shared" si="24"/>
        <v>0.0015626395549437281</v>
      </c>
      <c r="I73" s="34">
        <f>SUMIF('Prog-III Detalle'!$A$6:$A$42,A73,'Prog-III Detalle'!$C$6:$C$42)</f>
        <v>0</v>
      </c>
      <c r="J73" s="35">
        <f t="shared" si="25"/>
        <v>0</v>
      </c>
      <c r="K73" s="36">
        <f>SUMIF('Prog-IV Detalle'!$A$6:$A$28,A73,'Prog-IV Detalle'!$D$6:$D$28)</f>
        <v>6921135</v>
      </c>
      <c r="L73" s="35">
        <f t="shared" si="26"/>
        <v>0.04730875782341283</v>
      </c>
      <c r="M73" s="34">
        <f t="shared" si="22"/>
        <v>7121135</v>
      </c>
      <c r="N73" s="47">
        <f t="shared" si="23"/>
        <v>0.005212680082641013</v>
      </c>
    </row>
    <row r="74" spans="1:14" ht="12.75">
      <c r="A74" s="70" t="s">
        <v>461</v>
      </c>
      <c r="B74" s="45" t="s">
        <v>47</v>
      </c>
      <c r="C74" s="34">
        <f>SUMIF('Prog-I Detalle'!$A$6:$A$14,A74,'Prog-I Detalle'!$D$6:$D$14)</f>
        <v>56000000</v>
      </c>
      <c r="D74" s="46">
        <f t="shared" si="27"/>
        <v>0.5777384872826267</v>
      </c>
      <c r="E74" s="34">
        <f>SUMIF('Prog-I Detalle'!$A$6:$A$21,A74,'Prog-I Detalle'!$D$6:$D$21)</f>
        <v>56000000</v>
      </c>
      <c r="F74" s="35">
        <f t="shared" si="10"/>
        <v>0.30625144611215077</v>
      </c>
      <c r="G74" s="34">
        <f>SUMIF('Prog-II Detalle'!$A$6:$A$38,A74,'Prog-II Detalle'!$C$6:$C$38)</f>
        <v>0</v>
      </c>
      <c r="H74" s="46">
        <f t="shared" si="24"/>
        <v>0</v>
      </c>
      <c r="I74" s="34">
        <f>SUMIF('Prog-III Detalle'!$A$6:$A$42,A74,'Prog-III Detalle'!$C$6:$C$42)</f>
        <v>0</v>
      </c>
      <c r="J74" s="35">
        <f t="shared" si="25"/>
        <v>0</v>
      </c>
      <c r="K74" s="36">
        <f>SUMIF('Prog-IV Detalle'!$A$6:$A$28,A74,'Prog-IV Detalle'!$D$6:$D$28)</f>
        <v>0</v>
      </c>
      <c r="L74" s="35">
        <f t="shared" si="26"/>
        <v>0</v>
      </c>
      <c r="M74" s="34">
        <f t="shared" si="22"/>
        <v>56000000</v>
      </c>
      <c r="N74" s="47">
        <f t="shared" si="23"/>
        <v>0.040992072840621153</v>
      </c>
    </row>
    <row r="75" spans="1:14" ht="12" customHeight="1">
      <c r="A75" s="44" t="s">
        <v>462</v>
      </c>
      <c r="B75" s="45" t="s">
        <v>1</v>
      </c>
      <c r="C75" s="34">
        <f>SUMIF('Prog-I Detalle'!$A$6:$A$14,A75,'Prog-I Detalle'!$D$6:$D$14)</f>
        <v>0</v>
      </c>
      <c r="D75" s="46">
        <f t="shared" si="27"/>
        <v>0</v>
      </c>
      <c r="E75" s="34">
        <f>SUMIF('Prog-I Detalle'!$A$6:$A$21,A75,'Prog-I Detalle'!$D$6:$D$21)</f>
        <v>0</v>
      </c>
      <c r="F75" s="35">
        <f t="shared" si="10"/>
        <v>0</v>
      </c>
      <c r="G75" s="34">
        <f>SUMIF('Prog-II Detalle'!$A$6:$A$38,A75,'Prog-II Detalle'!$C$6:$C$38)</f>
        <v>2500000</v>
      </c>
      <c r="H75" s="46">
        <f t="shared" si="24"/>
        <v>0.019532994436796604</v>
      </c>
      <c r="I75" s="34">
        <f>SUMIF('Prog-III Detalle'!$A$6:$A$42,A75,'Prog-III Detalle'!$C$6:$C$42)</f>
        <v>0</v>
      </c>
      <c r="J75" s="35">
        <f t="shared" si="25"/>
        <v>0</v>
      </c>
      <c r="K75" s="36">
        <f>SUMIF('Prog-IV Detalle'!$A$6:$A$28,A75,'Prog-IV Detalle'!$D$6:$D$28)</f>
        <v>11353872.55</v>
      </c>
      <c r="L75" s="35">
        <f t="shared" si="26"/>
        <v>0.07760831233978889</v>
      </c>
      <c r="M75" s="34">
        <f t="shared" si="22"/>
        <v>13853872.55</v>
      </c>
      <c r="N75" s="47">
        <f t="shared" si="23"/>
        <v>0.010141052726683607</v>
      </c>
    </row>
    <row r="76" spans="1:14" ht="12" customHeight="1">
      <c r="A76" s="44" t="s">
        <v>463</v>
      </c>
      <c r="B76" s="45" t="s">
        <v>533</v>
      </c>
      <c r="C76" s="34">
        <f>SUMIF('Prog-I Detalle'!$A$6:$A$14,A76,'Prog-I Detalle'!$D$6:$D$14)</f>
        <v>350000</v>
      </c>
      <c r="D76" s="46">
        <f t="shared" si="27"/>
        <v>0.0036108655455164163</v>
      </c>
      <c r="E76" s="34">
        <f>SUMIF('Prog-I Detalle'!$A$6:$A$21,A76,'Prog-I Detalle'!$D$6:$D$21)</f>
        <v>350000</v>
      </c>
      <c r="F76" s="35">
        <f t="shared" si="10"/>
        <v>0.0019140715382009424</v>
      </c>
      <c r="G76" s="34">
        <f>SUMIF('Prog-II Detalle'!$A$6:$A$38,A76,'Prog-II Detalle'!$C$6:$C$38)</f>
        <v>0</v>
      </c>
      <c r="H76" s="46">
        <f t="shared" si="24"/>
        <v>0</v>
      </c>
      <c r="I76" s="34">
        <f>SUMIF('Prog-III Detalle'!$A$6:$A$42,A76,'Prog-III Detalle'!$C$6:$C$42)</f>
        <v>0</v>
      </c>
      <c r="J76" s="35">
        <f t="shared" si="25"/>
        <v>0</v>
      </c>
      <c r="K76" s="36">
        <f>SUMIF('Prog-IV Detalle'!$A$6:$A$28,A76,'Prog-IV Detalle'!$D$6:$D$28)</f>
        <v>0</v>
      </c>
      <c r="L76" s="35">
        <f t="shared" si="26"/>
        <v>0</v>
      </c>
      <c r="M76" s="34">
        <f>+C76+G76+I76+K76</f>
        <v>350000</v>
      </c>
      <c r="N76" s="47">
        <f t="shared" si="23"/>
        <v>0.0002562004552538822</v>
      </c>
    </row>
    <row r="77" spans="1:14" ht="12.75">
      <c r="A77" s="44" t="s">
        <v>464</v>
      </c>
      <c r="B77" s="45" t="s">
        <v>553</v>
      </c>
      <c r="C77" s="34">
        <f>SUMIF('Prog-I Detalle'!$A$6:$A$14,A77,'Prog-I Detalle'!$D$6:$D$14)</f>
        <v>0</v>
      </c>
      <c r="D77" s="46">
        <f t="shared" si="27"/>
        <v>0</v>
      </c>
      <c r="E77" s="34">
        <f>SUMIF('Prog-I Detalle'!$A$6:$A$21,A77,'Prog-I Detalle'!$D$6:$D$21)</f>
        <v>0</v>
      </c>
      <c r="F77" s="35">
        <f t="shared" si="10"/>
        <v>0</v>
      </c>
      <c r="G77" s="34">
        <f>SUMIF('Prog-II Detalle'!$A$6:$A$38,A77,'Prog-II Detalle'!$C$6:$C$38)</f>
        <v>0</v>
      </c>
      <c r="H77" s="46">
        <f t="shared" si="24"/>
        <v>0</v>
      </c>
      <c r="I77" s="34">
        <f>SUMIF('Prog-III Detalle'!$A$6:$A$42,A77,'Prog-III Detalle'!$C$6:$C$42)</f>
        <v>350668920</v>
      </c>
      <c r="J77" s="35">
        <f t="shared" si="25"/>
        <v>0.38578465012230156</v>
      </c>
      <c r="K77" s="36">
        <f>SUMIF('Prog-IV Detalle'!$A$6:$A$28,A77,'Prog-IV Detalle'!$D$6:$D$28)</f>
        <v>11981463.92</v>
      </c>
      <c r="L77" s="35">
        <f t="shared" si="26"/>
        <v>0.08189815325972381</v>
      </c>
      <c r="M77" s="34">
        <f t="shared" si="22"/>
        <v>362650383.92</v>
      </c>
      <c r="N77" s="47">
        <f t="shared" si="23"/>
        <v>0.2654605527379976</v>
      </c>
    </row>
    <row r="78" spans="1:14" ht="12.75">
      <c r="A78" s="44" t="s">
        <v>465</v>
      </c>
      <c r="B78" s="71" t="s">
        <v>578</v>
      </c>
      <c r="C78" s="34">
        <f>SUMIF('Prog-I Detalle'!$A$6:$A$14,A78,'Prog-I Detalle'!$D$6:$D$14)</f>
        <v>0</v>
      </c>
      <c r="D78" s="46">
        <f t="shared" si="27"/>
        <v>0</v>
      </c>
      <c r="E78" s="34">
        <f>SUMIF('Prog-I Detalle'!$A$6:$A$21,A78,'Prog-I Detalle'!$D$6:$D$21)</f>
        <v>0</v>
      </c>
      <c r="F78" s="35">
        <f t="shared" si="10"/>
        <v>0</v>
      </c>
      <c r="G78" s="34">
        <f>SUMIF('Prog-II Detalle'!$A$6:$A$38,A78,'Prog-II Detalle'!$C$6:$C$38)</f>
        <v>0</v>
      </c>
      <c r="H78" s="46">
        <f t="shared" si="24"/>
        <v>0</v>
      </c>
      <c r="I78" s="34">
        <f>SUMIF('Prog-III Detalle'!$A$6:$A$42,A78,'Prog-III Detalle'!$C$6:$C$42)</f>
        <v>432835485</v>
      </c>
      <c r="J78" s="35">
        <f t="shared" si="25"/>
        <v>0.4761793150680183</v>
      </c>
      <c r="K78" s="36">
        <f>SUMIF('Prog-IV Detalle'!$A$6:$A$28,A78,'Prog-IV Detalle'!$D$6:$D$28)</f>
        <v>35755746.75</v>
      </c>
      <c r="L78" s="35">
        <f t="shared" si="26"/>
        <v>0.24440499481530567</v>
      </c>
      <c r="M78" s="34">
        <f t="shared" si="22"/>
        <v>468591231.75</v>
      </c>
      <c r="N78" s="47">
        <f t="shared" si="23"/>
        <v>0.34300939114950696</v>
      </c>
    </row>
    <row r="79" spans="1:14" ht="12.75">
      <c r="A79" s="44" t="s">
        <v>466</v>
      </c>
      <c r="B79" s="45" t="s">
        <v>2</v>
      </c>
      <c r="C79" s="34">
        <f>SUMIF('Prog-I Detalle'!$A$6:$A$14,A79,'Prog-I Detalle'!$D$6:$D$14)</f>
        <v>0</v>
      </c>
      <c r="D79" s="46">
        <f t="shared" si="27"/>
        <v>0</v>
      </c>
      <c r="E79" s="34">
        <f>SUMIF('Prog-I Detalle'!$A$6:$A$21,A79,'Prog-I Detalle'!$D$6:$D$21)</f>
        <v>0</v>
      </c>
      <c r="F79" s="35">
        <f aca="true" t="shared" si="28" ref="F79:F101">+E79/$E$6</f>
        <v>0</v>
      </c>
      <c r="G79" s="34">
        <f>SUMIF('Prog-II Detalle'!$A$6:$A$38,A79,'Prog-II Detalle'!$C$6:$C$38)</f>
        <v>0</v>
      </c>
      <c r="H79" s="46">
        <f t="shared" si="24"/>
        <v>0</v>
      </c>
      <c r="I79" s="34">
        <f>SUMIF('Prog-III Detalle'!$A$6:$A$42,A79,'Prog-III Detalle'!$C$6:$C$42)</f>
        <v>25000000</v>
      </c>
      <c r="J79" s="35">
        <f t="shared" si="25"/>
        <v>0.02750348178292373</v>
      </c>
      <c r="K79" s="36">
        <f>SUMIF('Prog-IV Detalle'!$A$6:$A$28,A79,'Prog-IV Detalle'!$D$6:$D$28)</f>
        <v>62217503.519999996</v>
      </c>
      <c r="L79" s="35">
        <f t="shared" si="26"/>
        <v>0.42528180802787624</v>
      </c>
      <c r="M79" s="34">
        <f t="shared" si="22"/>
        <v>87217503.52</v>
      </c>
      <c r="N79" s="47">
        <f t="shared" si="23"/>
        <v>0.06384332602266021</v>
      </c>
    </row>
    <row r="80" spans="1:14" s="65" customFormat="1" ht="16.5" customHeight="1">
      <c r="A80" s="158">
        <v>6</v>
      </c>
      <c r="B80" s="159" t="s">
        <v>540</v>
      </c>
      <c r="C80" s="160">
        <f>SUM(C81:C91)</f>
        <v>2009143.3800000001</v>
      </c>
      <c r="D80" s="161">
        <f t="shared" si="16"/>
        <v>0.02072784744812685</v>
      </c>
      <c r="E80" s="162">
        <f>SUM(E81:E91)</f>
        <v>46871020.26</v>
      </c>
      <c r="F80" s="161">
        <f t="shared" si="28"/>
        <v>0.25632710241744494</v>
      </c>
      <c r="G80" s="162">
        <f>SUM(G81:G91)</f>
        <v>4200000</v>
      </c>
      <c r="H80" s="161">
        <f>SUM(H81:H91)</f>
        <v>0.03281543065381829</v>
      </c>
      <c r="I80" s="162">
        <f>SUM(I81:I91)</f>
        <v>0</v>
      </c>
      <c r="J80" s="161">
        <f t="shared" si="17"/>
        <v>0</v>
      </c>
      <c r="K80" s="162">
        <f>SUM(K81:K91)</f>
        <v>0</v>
      </c>
      <c r="L80" s="161">
        <f>+K80/$K$6</f>
        <v>0</v>
      </c>
      <c r="M80" s="162">
        <f>E80+G80+I80+K80</f>
        <v>51071020.26</v>
      </c>
      <c r="N80" s="163">
        <f t="shared" si="19"/>
        <v>0.03738405325969212</v>
      </c>
    </row>
    <row r="81" spans="1:14" ht="12.75">
      <c r="A81" s="44" t="s">
        <v>467</v>
      </c>
      <c r="B81" s="45" t="s">
        <v>3</v>
      </c>
      <c r="C81" s="34">
        <f>SUMIF('Prog-I Detalle'!$A$6:$A$14,A81,'Prog-I Detalle'!$D$6:$D$14)</f>
        <v>1611889.09</v>
      </c>
      <c r="D81" s="46">
        <f t="shared" si="16"/>
        <v>0.016629470795070888</v>
      </c>
      <c r="E81" s="34">
        <f>SUMIF('Prog-I Detalle'!$A$6:$A$21,A81,'Prog-I Detalle'!$D$6:$D$21)</f>
        <v>1611889.09</v>
      </c>
      <c r="F81" s="35">
        <f t="shared" si="28"/>
        <v>0.008815060085444621</v>
      </c>
      <c r="G81" s="34">
        <f>SUMIF('Prog-II Detalle'!$A$6:$A$38,A81,'Prog-II Detalle'!$C$6:$C$38)</f>
        <v>0</v>
      </c>
      <c r="H81" s="46">
        <f aca="true" t="shared" si="29" ref="H81:H101">+G81/$G$6</f>
        <v>0</v>
      </c>
      <c r="I81" s="34">
        <f>SUMIF('Prog-III Detalle'!$A$6:$A$42,A81,'Prog-III Detalle'!$C$6:$C$42)</f>
        <v>0</v>
      </c>
      <c r="J81" s="35">
        <f t="shared" si="17"/>
        <v>0</v>
      </c>
      <c r="K81" s="36">
        <f>SUMIF('Prog-IV Detalle'!$A$6:$A$28,A81,'Prog-IV Detalle'!$D$6:$D$28)</f>
        <v>0</v>
      </c>
      <c r="L81" s="35">
        <f aca="true" t="shared" si="30" ref="L81:L89">+K81/$K$6</f>
        <v>0</v>
      </c>
      <c r="M81" s="34">
        <f>E81+G81+I81+K81</f>
        <v>1611889.09</v>
      </c>
      <c r="N81" s="47">
        <f t="shared" si="19"/>
        <v>0.0011799049105050456</v>
      </c>
    </row>
    <row r="82" spans="1:14" ht="12.75">
      <c r="A82" s="44" t="s">
        <v>468</v>
      </c>
      <c r="B82" s="45" t="s">
        <v>4</v>
      </c>
      <c r="C82" s="34">
        <f>SUMIF('Prog-I Detalle'!$A$6:$A$14,A82,'Prog-I Detalle'!$D$6:$D$14)</f>
        <v>397254.29</v>
      </c>
      <c r="D82" s="46">
        <f t="shared" si="16"/>
        <v>0.004098376653055962</v>
      </c>
      <c r="E82" s="34">
        <f>SUMIF('Prog-I Detalle'!$A$6:$A$21,A82,'Prog-I Detalle'!$D$6:$D$21)</f>
        <v>7735623.59</v>
      </c>
      <c r="F82" s="35">
        <f t="shared" si="28"/>
        <v>0.042304391268156556</v>
      </c>
      <c r="G82" s="34">
        <f>SUMIF('Prog-II Detalle'!$A$6:$A$38,A82,'Prog-II Detalle'!$C$6:$C$38)</f>
        <v>0</v>
      </c>
      <c r="H82" s="46">
        <f t="shared" si="29"/>
        <v>0</v>
      </c>
      <c r="I82" s="34">
        <f>SUMIF('Prog-III Detalle'!$A$6:$A$42,A82,'Prog-III Detalle'!$C$6:$C$42)</f>
        <v>0</v>
      </c>
      <c r="J82" s="35">
        <f t="shared" si="17"/>
        <v>0</v>
      </c>
      <c r="K82" s="36">
        <f>SUMIF('Prog-IV Detalle'!$A$6:$A$28,A82,'Prog-IV Detalle'!$D$6:$D$28)</f>
        <v>0</v>
      </c>
      <c r="L82" s="35">
        <f t="shared" si="30"/>
        <v>0</v>
      </c>
      <c r="M82" s="34">
        <f aca="true" t="shared" si="31" ref="M82:M91">E82+G82+I82+K82</f>
        <v>7735623.59</v>
      </c>
      <c r="N82" s="47">
        <f t="shared" si="19"/>
        <v>0.005662486529801916</v>
      </c>
    </row>
    <row r="83" spans="1:14" ht="12" customHeight="1">
      <c r="A83" s="44" t="s">
        <v>469</v>
      </c>
      <c r="B83" s="73" t="s">
        <v>5</v>
      </c>
      <c r="C83" s="34">
        <f>SUMIF('Prog-I Detalle'!$A$6:$A$14,A83,'Prog-I Detalle'!$D$6:$D$14)</f>
        <v>0</v>
      </c>
      <c r="D83" s="46">
        <f t="shared" si="16"/>
        <v>0</v>
      </c>
      <c r="E83" s="34">
        <f>SUMIF('Prog-I Detalle'!$A$6:$A$21,A83,'Prog-I Detalle'!$D$6:$D$21)</f>
        <v>20198314.52</v>
      </c>
      <c r="F83" s="35">
        <f t="shared" si="28"/>
        <v>0.11046005412103665</v>
      </c>
      <c r="G83" s="34">
        <f>SUMIF('Prog-II Detalle'!$A$6:$A$38,A83,'Prog-II Detalle'!$C$6:$C$38)</f>
        <v>4000000</v>
      </c>
      <c r="H83" s="46">
        <f t="shared" si="29"/>
        <v>0.03125279109887456</v>
      </c>
      <c r="I83" s="34">
        <f>SUMIF('Prog-III Detalle'!$A$6:$A$42,A83,'Prog-III Detalle'!$C$6:$C$42)</f>
        <v>0</v>
      </c>
      <c r="J83" s="35">
        <f t="shared" si="17"/>
        <v>0</v>
      </c>
      <c r="K83" s="36">
        <f>SUMIF('Prog-IV Detalle'!$A$6:$A$28,A83,'Prog-IV Detalle'!$D$6:$D$28)</f>
        <v>0</v>
      </c>
      <c r="L83" s="35">
        <f t="shared" si="30"/>
        <v>0</v>
      </c>
      <c r="M83" s="34">
        <f t="shared" si="31"/>
        <v>24198314.52</v>
      </c>
      <c r="N83" s="47">
        <f t="shared" si="19"/>
        <v>0.017713197704001794</v>
      </c>
    </row>
    <row r="84" spans="1:14" ht="12.75">
      <c r="A84" s="44" t="s">
        <v>470</v>
      </c>
      <c r="B84" s="45" t="s">
        <v>6</v>
      </c>
      <c r="C84" s="34">
        <f>SUMIF('Prog-I Detalle'!$A$6:$A$14,A84,'Prog-I Detalle'!$D$6:$D$14)</f>
        <v>0</v>
      </c>
      <c r="D84" s="46">
        <f t="shared" si="16"/>
        <v>0</v>
      </c>
      <c r="E84" s="34">
        <f>SUMIF('Prog-I Detalle'!$A$6:$A$21,A84,'Prog-I Detalle'!$D$6:$D$21)</f>
        <v>13325193.06</v>
      </c>
      <c r="F84" s="35">
        <f t="shared" si="28"/>
        <v>0.07287249364908206</v>
      </c>
      <c r="G84" s="34">
        <f>SUMIF('Prog-II Detalle'!$A$6:$A$38,A84,'Prog-II Detalle'!$C$6:$C$38)</f>
        <v>0</v>
      </c>
      <c r="H84" s="46">
        <f t="shared" si="29"/>
        <v>0</v>
      </c>
      <c r="I84" s="34">
        <f>SUMIF('Prog-III Detalle'!$A$6:$A$42,A84,'Prog-III Detalle'!$C$6:$C$42)</f>
        <v>0</v>
      </c>
      <c r="J84" s="35">
        <f>+I84/$I$6</f>
        <v>0</v>
      </c>
      <c r="K84" s="36">
        <f>SUMIF('Prog-IV Detalle'!$A$6:$A$28,A84,'Prog-IV Detalle'!$D$6:$D$28)</f>
        <v>0</v>
      </c>
      <c r="L84" s="35">
        <f t="shared" si="30"/>
        <v>0</v>
      </c>
      <c r="M84" s="34">
        <f t="shared" si="31"/>
        <v>13325193.06</v>
      </c>
      <c r="N84" s="47">
        <f t="shared" si="19"/>
        <v>0.009754058652336778</v>
      </c>
    </row>
    <row r="85" spans="1:14" ht="12.75">
      <c r="A85" s="44" t="s">
        <v>366</v>
      </c>
      <c r="B85" s="45" t="s">
        <v>372</v>
      </c>
      <c r="C85" s="34">
        <f>SUMIF('Prog-I Detalle'!$A$6:$A$14,A85,'Prog-I Detalle'!$D$6:$D$14)</f>
        <v>0</v>
      </c>
      <c r="D85" s="46">
        <f t="shared" si="16"/>
        <v>0</v>
      </c>
      <c r="E85" s="34">
        <f>SUMIF('Prog-I Detalle'!$A$6:$A$21,A85,'Prog-I Detalle'!$D$6:$D$21)</f>
        <v>0</v>
      </c>
      <c r="F85" s="35">
        <f t="shared" si="28"/>
        <v>0</v>
      </c>
      <c r="G85" s="34">
        <f>SUMIF('Prog-II Detalle'!$A$6:$A$38,A85,'Prog-II Detalle'!$C$6:$C$38)</f>
        <v>0</v>
      </c>
      <c r="H85" s="46">
        <f t="shared" si="29"/>
        <v>0</v>
      </c>
      <c r="I85" s="34">
        <f>SUMIF('Prog-III Detalle'!$A$6:$A$42,A85,'Prog-III Detalle'!$C$6:$C$42)</f>
        <v>0</v>
      </c>
      <c r="J85" s="35">
        <f>+I85/$I$6</f>
        <v>0</v>
      </c>
      <c r="K85" s="36">
        <f>SUMIF('Prog-IV Detalle'!$A$6:$A$28,A85,'Prog-IV Detalle'!$D$6:$D$28)</f>
        <v>0</v>
      </c>
      <c r="L85" s="35">
        <f t="shared" si="30"/>
        <v>0</v>
      </c>
      <c r="M85" s="34">
        <f>E85+G85+I85+K85</f>
        <v>0</v>
      </c>
      <c r="N85" s="47">
        <f t="shared" si="19"/>
        <v>0</v>
      </c>
    </row>
    <row r="86" spans="1:14" ht="12.75">
      <c r="A86" s="44" t="s">
        <v>364</v>
      </c>
      <c r="B86" s="45" t="s">
        <v>365</v>
      </c>
      <c r="C86" s="34">
        <f>SUMIF('Prog-I Detalle'!$A$6:$A$14,A86,'Prog-I Detalle'!$D$6:$D$14)</f>
        <v>0</v>
      </c>
      <c r="D86" s="46">
        <f t="shared" si="16"/>
        <v>0</v>
      </c>
      <c r="E86" s="34">
        <f>SUMIF('Prog-I Detalle'!$A$6:$A$21,A86,'Prog-I Detalle'!$D$6:$D$21)</f>
        <v>0</v>
      </c>
      <c r="F86" s="35">
        <f t="shared" si="28"/>
        <v>0</v>
      </c>
      <c r="G86" s="34">
        <f>SUMIF('Prog-II Detalle'!$A$6:$A$38,A86,'Prog-II Detalle'!$C$6:$C$38)</f>
        <v>0</v>
      </c>
      <c r="H86" s="46">
        <f t="shared" si="29"/>
        <v>0</v>
      </c>
      <c r="I86" s="34">
        <f>SUMIF('Prog-III Detalle'!$A$6:$A$42,A86,'Prog-III Detalle'!$C$6:$C$42)</f>
        <v>0</v>
      </c>
      <c r="J86" s="35">
        <f>+I86/$I$6</f>
        <v>0</v>
      </c>
      <c r="K86" s="36">
        <f>SUMIF('Prog-IV Detalle'!$A$6:$A$28,A86,'Prog-IV Detalle'!$D$6:$D$28)</f>
        <v>0</v>
      </c>
      <c r="L86" s="35">
        <f t="shared" si="30"/>
        <v>0</v>
      </c>
      <c r="M86" s="34">
        <f>E86+G86+I86+K86</f>
        <v>0</v>
      </c>
      <c r="N86" s="47">
        <f t="shared" si="19"/>
        <v>0</v>
      </c>
    </row>
    <row r="87" spans="1:14" ht="12.75">
      <c r="A87" s="44" t="s">
        <v>367</v>
      </c>
      <c r="B87" s="281" t="s">
        <v>371</v>
      </c>
      <c r="C87" s="34">
        <f>SUMIF('Prog-I Detalle'!$A$6:$A$14,A87,'Prog-I Detalle'!$D$6:$D$14)</f>
        <v>0</v>
      </c>
      <c r="D87" s="46">
        <f t="shared" si="16"/>
        <v>0</v>
      </c>
      <c r="E87" s="34">
        <f>SUMIF('Prog-I Detalle'!$A$6:$A$21,A87,'Prog-I Detalle'!$D$6:$D$21)</f>
        <v>0</v>
      </c>
      <c r="F87" s="35">
        <f t="shared" si="28"/>
        <v>0</v>
      </c>
      <c r="G87" s="34">
        <f>SUMIF('Prog-II Detalle'!$A$6:$A$38,A87,'Prog-II Detalle'!$C$6:$C$38)</f>
        <v>0</v>
      </c>
      <c r="H87" s="46">
        <f t="shared" si="29"/>
        <v>0</v>
      </c>
      <c r="I87" s="34">
        <f>SUMIF('Prog-III Detalle'!$A$6:$A$42,A87,'Prog-III Detalle'!$C$6:$C$42)</f>
        <v>0</v>
      </c>
      <c r="J87" s="35">
        <f>+I87/$I$6</f>
        <v>0</v>
      </c>
      <c r="K87" s="36">
        <f>SUMIF('Prog-IV Detalle'!$A$6:$A$28,A87,'Prog-IV Detalle'!$D$6:$D$28)</f>
        <v>0</v>
      </c>
      <c r="L87" s="35">
        <f t="shared" si="30"/>
        <v>0</v>
      </c>
      <c r="M87" s="34">
        <f>E87+G87+I87+K87</f>
        <v>0</v>
      </c>
      <c r="N87" s="47">
        <f t="shared" si="19"/>
        <v>0</v>
      </c>
    </row>
    <row r="88" spans="1:14" ht="12.75">
      <c r="A88" s="44" t="s">
        <v>471</v>
      </c>
      <c r="B88" s="45" t="s">
        <v>7</v>
      </c>
      <c r="C88" s="34">
        <f>SUMIF('Prog-I Detalle'!$A$6:$A$14,A88,'Prog-I Detalle'!$D$6:$D$14)</f>
        <v>0</v>
      </c>
      <c r="D88" s="46">
        <f t="shared" si="16"/>
        <v>0</v>
      </c>
      <c r="E88" s="34">
        <f>SUMIF('Prog-I Detalle'!$A$6:$A$21,A88,'Prog-I Detalle'!$D$6:$D$21)</f>
        <v>0</v>
      </c>
      <c r="F88" s="35">
        <f t="shared" si="28"/>
        <v>0</v>
      </c>
      <c r="G88" s="34">
        <f>SUMIF('Prog-II Detalle'!$A$6:$A$38,A88,'Prog-II Detalle'!$C$6:$C$38)</f>
        <v>0</v>
      </c>
      <c r="H88" s="46">
        <f t="shared" si="29"/>
        <v>0</v>
      </c>
      <c r="I88" s="34">
        <f>SUMIF('Prog-III Detalle'!$A$6:$A$42,A88,'Prog-III Detalle'!$C$6:$C$42)</f>
        <v>0</v>
      </c>
      <c r="J88" s="35">
        <f t="shared" si="17"/>
        <v>0</v>
      </c>
      <c r="K88" s="36">
        <f>SUMIF('Prog-IV Detalle'!$A$6:$A$28,A88,'Prog-IV Detalle'!$D$6:$D$28)</f>
        <v>0</v>
      </c>
      <c r="L88" s="35">
        <f t="shared" si="30"/>
        <v>0</v>
      </c>
      <c r="M88" s="34">
        <f t="shared" si="31"/>
        <v>0</v>
      </c>
      <c r="N88" s="47">
        <f t="shared" si="19"/>
        <v>0</v>
      </c>
    </row>
    <row r="89" spans="1:14" ht="12" customHeight="1">
      <c r="A89" s="44" t="s">
        <v>472</v>
      </c>
      <c r="B89" s="45" t="s">
        <v>548</v>
      </c>
      <c r="C89" s="34">
        <f>SUMIF('Prog-I Detalle'!$A$6:$A$14,A89,'Prog-I Detalle'!$D$6:$D$14)</f>
        <v>0</v>
      </c>
      <c r="D89" s="46">
        <f t="shared" si="16"/>
        <v>0</v>
      </c>
      <c r="E89" s="34">
        <f>SUMIF('Prog-I Detalle'!$A$6:$A$21,A89,'Prog-I Detalle'!$D$6:$D$21)</f>
        <v>4000000</v>
      </c>
      <c r="F89" s="35">
        <f t="shared" si="28"/>
        <v>0.021875103293725055</v>
      </c>
      <c r="G89" s="34">
        <f>SUMIF('Prog-II Detalle'!$A$6:$A$38,A89,'Prog-II Detalle'!$C$6:$C$38)</f>
        <v>0</v>
      </c>
      <c r="H89" s="46">
        <f t="shared" si="29"/>
        <v>0</v>
      </c>
      <c r="I89" s="34">
        <f>SUMIF('Prog-III Detalle'!$A$6:$A$42,A89,'Prog-III Detalle'!$C$6:$C$42)</f>
        <v>0</v>
      </c>
      <c r="J89" s="35">
        <f t="shared" si="17"/>
        <v>0</v>
      </c>
      <c r="K89" s="36">
        <f>SUMIF('Prog-IV Detalle'!$A$6:$A$28,A89,'Prog-IV Detalle'!$D$6:$D$28)</f>
        <v>0</v>
      </c>
      <c r="L89" s="35">
        <f t="shared" si="30"/>
        <v>0</v>
      </c>
      <c r="M89" s="34">
        <f t="shared" si="31"/>
        <v>4000000</v>
      </c>
      <c r="N89" s="47">
        <f t="shared" si="19"/>
        <v>0.002928005202901511</v>
      </c>
    </row>
    <row r="90" spans="1:14" ht="12.75">
      <c r="A90" s="44" t="s">
        <v>473</v>
      </c>
      <c r="B90" s="45" t="s">
        <v>541</v>
      </c>
      <c r="C90" s="34">
        <f>SUMIF('Prog-I Detalle'!$A$6:$A$14,A90,'Prog-I Detalle'!$D$6:$D$14)</f>
        <v>0</v>
      </c>
      <c r="D90" s="46">
        <f t="shared" si="16"/>
        <v>0</v>
      </c>
      <c r="E90" s="34">
        <f>SUMIF('Prog-I Detalle'!$A$6:$A$21,A90,'Prog-I Detalle'!$D$6:$D$21)</f>
        <v>0</v>
      </c>
      <c r="F90" s="35">
        <f t="shared" si="28"/>
        <v>0</v>
      </c>
      <c r="G90" s="34">
        <f>SUMIF('Prog-II Detalle'!$A$6:$A$38,A90,'Prog-II Detalle'!$C$6:$C$38)</f>
        <v>200000</v>
      </c>
      <c r="H90" s="46">
        <f t="shared" si="29"/>
        <v>0.0015626395549437281</v>
      </c>
      <c r="I90" s="34">
        <f>SUMIF('Prog-III Detalle'!$A$6:$A$42,A90,'Prog-III Detalle'!$C$6:$C$42)</f>
        <v>0</v>
      </c>
      <c r="J90" s="35">
        <f t="shared" si="17"/>
        <v>0</v>
      </c>
      <c r="K90" s="36">
        <f>SUMIF('Prog-IV Detalle'!$A$6:$A$28,A90,'Prog-IV Detalle'!$D$6:$D$28)</f>
        <v>0</v>
      </c>
      <c r="L90" s="35">
        <v>0</v>
      </c>
      <c r="M90" s="34">
        <f t="shared" si="31"/>
        <v>200000</v>
      </c>
      <c r="N90" s="47">
        <f t="shared" si="19"/>
        <v>0.00014640026014507555</v>
      </c>
    </row>
    <row r="91" spans="1:14" ht="12.75">
      <c r="A91" s="44" t="s">
        <v>474</v>
      </c>
      <c r="B91" s="45" t="s">
        <v>8</v>
      </c>
      <c r="C91" s="34">
        <f>SUMIF('Prog-I Detalle'!$A$6:$A$14,A91,'Prog-I Detalle'!$D$6:$D$14)</f>
        <v>0</v>
      </c>
      <c r="D91" s="46">
        <f t="shared" si="16"/>
        <v>0</v>
      </c>
      <c r="E91" s="34">
        <f>SUMIF('Prog-I Detalle'!$A$6:$A$21,A91,'Prog-I Detalle'!$D$6:$D$21)</f>
        <v>0</v>
      </c>
      <c r="F91" s="35">
        <f t="shared" si="28"/>
        <v>0</v>
      </c>
      <c r="G91" s="34">
        <f>SUMIF('Prog-II Detalle'!$A$6:$A$38,A91,'Prog-II Detalle'!$C$6:$C$38)</f>
        <v>0</v>
      </c>
      <c r="H91" s="46">
        <f t="shared" si="29"/>
        <v>0</v>
      </c>
      <c r="I91" s="34">
        <f>SUMIF('Prog-III Detalle'!$A$6:$A$42,A91,'Prog-III Detalle'!$C$6:$C$42)</f>
        <v>0</v>
      </c>
      <c r="J91" s="35">
        <f t="shared" si="17"/>
        <v>0</v>
      </c>
      <c r="K91" s="36">
        <f>SUMIF('Prog-IV Detalle'!$A$6:$A$28,A91,'Prog-IV Detalle'!$D$6:$D$28)</f>
        <v>0</v>
      </c>
      <c r="L91" s="35">
        <v>0</v>
      </c>
      <c r="M91" s="34">
        <f t="shared" si="31"/>
        <v>0</v>
      </c>
      <c r="N91" s="47">
        <f t="shared" si="19"/>
        <v>0</v>
      </c>
    </row>
    <row r="92" spans="1:14" s="65" customFormat="1" ht="16.5" customHeight="1">
      <c r="A92" s="158">
        <v>7</v>
      </c>
      <c r="B92" s="159" t="s">
        <v>574</v>
      </c>
      <c r="C92" s="160">
        <f>SUM(C93:C96)</f>
        <v>0</v>
      </c>
      <c r="D92" s="161">
        <f t="shared" si="16"/>
        <v>0</v>
      </c>
      <c r="E92" s="162">
        <f>SUM(E93:E96)</f>
        <v>0</v>
      </c>
      <c r="F92" s="161">
        <f t="shared" si="28"/>
        <v>0</v>
      </c>
      <c r="G92" s="162">
        <f>SUM(G93:G96)</f>
        <v>0</v>
      </c>
      <c r="H92" s="161">
        <f>SUM(H93:H96)</f>
        <v>0</v>
      </c>
      <c r="I92" s="162">
        <f>SUM(I93:I96)</f>
        <v>13000000</v>
      </c>
      <c r="J92" s="161">
        <f t="shared" si="17"/>
        <v>0.01430181052712034</v>
      </c>
      <c r="K92" s="162">
        <f>SUM(K93:K95)</f>
        <v>0</v>
      </c>
      <c r="L92" s="161">
        <f aca="true" t="shared" si="32" ref="L92:L101">+K92/$K$6</f>
        <v>0</v>
      </c>
      <c r="M92" s="162">
        <f aca="true" t="shared" si="33" ref="M92:M101">+C92+G92+I92+K92</f>
        <v>13000000</v>
      </c>
      <c r="N92" s="163">
        <f t="shared" si="19"/>
        <v>0.009516016909429912</v>
      </c>
    </row>
    <row r="93" spans="1:14" ht="12.75">
      <c r="A93" s="44" t="s">
        <v>475</v>
      </c>
      <c r="B93" s="45" t="s">
        <v>9</v>
      </c>
      <c r="C93" s="34">
        <f>SUMIF('Prog-I Detalle'!$A$6:$A$14,A93,'Prog-I Detalle'!$D$6:$D$14)</f>
        <v>0</v>
      </c>
      <c r="D93" s="46">
        <f t="shared" si="16"/>
        <v>0</v>
      </c>
      <c r="E93" s="34">
        <f>SUMIF('Prog-I Detalle'!$A$6:$A$21,A93,'Prog-I Detalle'!$D$6:$D$21)</f>
        <v>0</v>
      </c>
      <c r="F93" s="35">
        <f t="shared" si="28"/>
        <v>0</v>
      </c>
      <c r="G93" s="34">
        <f>SUMIF('Prog-II Detalle'!$A$6:$A$38,A93,'Prog-II Detalle'!$C$6:$C$38)</f>
        <v>0</v>
      </c>
      <c r="H93" s="46">
        <f t="shared" si="29"/>
        <v>0</v>
      </c>
      <c r="I93" s="34">
        <f>SUMIF('Prog-III Detalle'!$A$6:$A$42,A93,'Prog-III Detalle'!$C$6:$C$42)</f>
        <v>0</v>
      </c>
      <c r="J93" s="35">
        <f t="shared" si="17"/>
        <v>0</v>
      </c>
      <c r="K93" s="36">
        <f>SUMIF('Prog-IV Detalle'!$A$6:$A$28,A93,'Prog-IV Detalle'!$D$6:$D$28)</f>
        <v>0</v>
      </c>
      <c r="L93" s="35">
        <f t="shared" si="32"/>
        <v>0</v>
      </c>
      <c r="M93" s="34">
        <f t="shared" si="33"/>
        <v>0</v>
      </c>
      <c r="N93" s="47">
        <f t="shared" si="19"/>
        <v>0</v>
      </c>
    </row>
    <row r="94" spans="1:14" ht="12.75">
      <c r="A94" s="44" t="s">
        <v>476</v>
      </c>
      <c r="B94" s="45" t="s">
        <v>10</v>
      </c>
      <c r="C94" s="34">
        <f>SUMIF('Prog-I Detalle'!$A$6:$A$14,A94,'Prog-I Detalle'!$D$6:$D$14)</f>
        <v>0</v>
      </c>
      <c r="D94" s="46">
        <f t="shared" si="16"/>
        <v>0</v>
      </c>
      <c r="E94" s="34">
        <f>SUMIF('Prog-I Detalle'!$A$6:$A$21,A94,'Prog-I Detalle'!$D$6:$D$21)</f>
        <v>0</v>
      </c>
      <c r="F94" s="35">
        <f t="shared" si="28"/>
        <v>0</v>
      </c>
      <c r="G94" s="34">
        <f>SUMIF('Prog-II Detalle'!$A$6:$A$38,A94,'Prog-II Detalle'!$C$6:$C$38)</f>
        <v>0</v>
      </c>
      <c r="H94" s="46">
        <f t="shared" si="29"/>
        <v>0</v>
      </c>
      <c r="I94" s="34">
        <f>SUMIF('Prog-III Detalle'!$A$6:$A$42,A94,'Prog-III Detalle'!$C$6:$C$42)</f>
        <v>5000000</v>
      </c>
      <c r="J94" s="35">
        <f t="shared" si="17"/>
        <v>0.005500696356584746</v>
      </c>
      <c r="K94" s="36">
        <f>SUMIF('Prog-IV Detalle'!$A$6:$A$28,A94,'Prog-IV Detalle'!$D$6:$D$28)</f>
        <v>0</v>
      </c>
      <c r="L94" s="35">
        <f t="shared" si="32"/>
        <v>0</v>
      </c>
      <c r="M94" s="34">
        <f t="shared" si="33"/>
        <v>5000000</v>
      </c>
      <c r="N94" s="47">
        <f t="shared" si="19"/>
        <v>0.003660006503626889</v>
      </c>
    </row>
    <row r="95" spans="1:14" ht="13.5" customHeight="1">
      <c r="A95" s="44" t="s">
        <v>480</v>
      </c>
      <c r="B95" s="45" t="s">
        <v>11</v>
      </c>
      <c r="C95" s="34">
        <f>SUMIF('Prog-I Detalle'!$A$6:$A$14,A95,'Prog-I Detalle'!$D$6:$D$14)</f>
        <v>0</v>
      </c>
      <c r="D95" s="46">
        <f t="shared" si="16"/>
        <v>0</v>
      </c>
      <c r="E95" s="34">
        <f>SUMIF('Prog-I Detalle'!$A$6:$A$21,A95,'Prog-I Detalle'!$D$6:$D$21)</f>
        <v>0</v>
      </c>
      <c r="F95" s="35">
        <f t="shared" si="28"/>
        <v>0</v>
      </c>
      <c r="G95" s="34">
        <f>SUMIF('Prog-II Detalle'!$A$6:$A$38,A95,'Prog-II Detalle'!$C$6:$C$38)</f>
        <v>0</v>
      </c>
      <c r="H95" s="46">
        <f t="shared" si="29"/>
        <v>0</v>
      </c>
      <c r="I95" s="34">
        <f>SUMIF('Prog-III Detalle'!$A$6:$A$42,A95,'Prog-III Detalle'!$C$6:$C$42)</f>
        <v>0</v>
      </c>
      <c r="J95" s="35">
        <f t="shared" si="17"/>
        <v>0</v>
      </c>
      <c r="K95" s="36">
        <f>SUMIF('Prog-IV Detalle'!$A$6:$A$28,A95,'Prog-IV Detalle'!$D$6:$D$28)</f>
        <v>0</v>
      </c>
      <c r="L95" s="35">
        <f t="shared" si="32"/>
        <v>0</v>
      </c>
      <c r="M95" s="34">
        <f t="shared" si="33"/>
        <v>0</v>
      </c>
      <c r="N95" s="47">
        <f t="shared" si="19"/>
        <v>0</v>
      </c>
    </row>
    <row r="96" spans="1:14" ht="13.5" thickBot="1">
      <c r="A96" s="38" t="s">
        <v>481</v>
      </c>
      <c r="B96" s="39" t="s">
        <v>12</v>
      </c>
      <c r="C96" s="40">
        <f>SUMIF('Prog-I Detalle'!$A$6:$A$14,A96,'Prog-I Detalle'!$D$6:$D$14)</f>
        <v>0</v>
      </c>
      <c r="D96" s="41">
        <f t="shared" si="16"/>
        <v>0</v>
      </c>
      <c r="E96" s="40">
        <f>SUMIF('Prog-I Detalle'!$A$6:$A$21,A96,'Prog-I Detalle'!$D$6:$D$21)</f>
        <v>0</v>
      </c>
      <c r="F96" s="42">
        <f t="shared" si="28"/>
        <v>0</v>
      </c>
      <c r="G96" s="40">
        <f>SUMIF('Prog-II Detalle'!$A$6:$A$38,A96,'Prog-II Detalle'!$C$6:$C$38)</f>
        <v>0</v>
      </c>
      <c r="H96" s="41">
        <f t="shared" si="29"/>
        <v>0</v>
      </c>
      <c r="I96" s="40">
        <f>SUMIF('Prog-III Detalle'!$A$6:$A$42,A96,'Prog-III Detalle'!$C$6:$C$42)</f>
        <v>8000000</v>
      </c>
      <c r="J96" s="42">
        <f t="shared" si="17"/>
        <v>0.008801114170535593</v>
      </c>
      <c r="K96" s="142">
        <f>SUMIF('Prog-IV Detalle'!$A$6:$A$28,A96,'Prog-IV Detalle'!$D$6:$D$28)</f>
        <v>0</v>
      </c>
      <c r="L96" s="42">
        <f t="shared" si="32"/>
        <v>0</v>
      </c>
      <c r="M96" s="40">
        <f t="shared" si="33"/>
        <v>8000000</v>
      </c>
      <c r="N96" s="43">
        <f t="shared" si="19"/>
        <v>0.005856010405803022</v>
      </c>
    </row>
    <row r="97" spans="1:14" s="65" customFormat="1" ht="16.5" customHeight="1">
      <c r="A97" s="282">
        <v>8</v>
      </c>
      <c r="B97" s="283" t="s">
        <v>570</v>
      </c>
      <c r="C97" s="284">
        <f>+C98</f>
        <v>0</v>
      </c>
      <c r="D97" s="285">
        <f t="shared" si="16"/>
        <v>0</v>
      </c>
      <c r="E97" s="286">
        <f>+E98</f>
        <v>0</v>
      </c>
      <c r="F97" s="285">
        <f t="shared" si="28"/>
        <v>0</v>
      </c>
      <c r="G97" s="286">
        <f>+G98</f>
        <v>0</v>
      </c>
      <c r="H97" s="285">
        <f>+H98</f>
        <v>0</v>
      </c>
      <c r="I97" s="286">
        <f>SUMIF('Prog-III Detalle'!$A$22:$A$22,A97,'Prog-III Detalle'!$C$22:$C$22)</f>
        <v>0</v>
      </c>
      <c r="J97" s="285">
        <f t="shared" si="17"/>
        <v>0</v>
      </c>
      <c r="K97" s="286">
        <f>+K98</f>
        <v>0</v>
      </c>
      <c r="L97" s="285">
        <f t="shared" si="32"/>
        <v>0</v>
      </c>
      <c r="M97" s="286">
        <f t="shared" si="33"/>
        <v>0</v>
      </c>
      <c r="N97" s="287">
        <f t="shared" si="19"/>
        <v>0</v>
      </c>
    </row>
    <row r="98" spans="1:14" ht="14.25" customHeight="1">
      <c r="A98" s="44" t="s">
        <v>482</v>
      </c>
      <c r="B98" s="45" t="s">
        <v>13</v>
      </c>
      <c r="C98" s="34">
        <f>SUMIF('Prog-I Detalle'!$A$6:$A$14,A98,'Prog-I Detalle'!$D$6:$D$14)</f>
        <v>0</v>
      </c>
      <c r="D98" s="46">
        <f t="shared" si="16"/>
        <v>0</v>
      </c>
      <c r="E98" s="34">
        <f>SUMIF('Prog-I Detalle'!$A$6:$A$21,A98,'Prog-I Detalle'!$D$6:$D$21)</f>
        <v>0</v>
      </c>
      <c r="F98" s="35">
        <f t="shared" si="28"/>
        <v>0</v>
      </c>
      <c r="G98" s="34">
        <f>SUMIF('Prog-II Detalle'!$A$6:$A$38,A98,'Prog-II Detalle'!$C$6:$C$38)</f>
        <v>0</v>
      </c>
      <c r="H98" s="46">
        <f t="shared" si="29"/>
        <v>0</v>
      </c>
      <c r="I98" s="34">
        <f>SUMIF('Prog-III Detalle'!$A$6:$A$42,A98,'Prog-III Detalle'!$C$6:$C$42)</f>
        <v>0</v>
      </c>
      <c r="J98" s="35">
        <f t="shared" si="17"/>
        <v>0</v>
      </c>
      <c r="K98" s="36">
        <f>SUMIF('Prog-IV Detalle'!$A$6:$A$28,A98,'Prog-IV Detalle'!$D$6:$D$28)</f>
        <v>0</v>
      </c>
      <c r="L98" s="35">
        <f t="shared" si="32"/>
        <v>0</v>
      </c>
      <c r="M98" s="34">
        <f t="shared" si="33"/>
        <v>0</v>
      </c>
      <c r="N98" s="47">
        <f t="shared" si="19"/>
        <v>0</v>
      </c>
    </row>
    <row r="99" spans="1:14" s="65" customFormat="1" ht="16.5" customHeight="1">
      <c r="A99" s="158">
        <v>9</v>
      </c>
      <c r="B99" s="159" t="s">
        <v>21</v>
      </c>
      <c r="C99" s="160">
        <f>SUM(C101:C101)</f>
        <v>0</v>
      </c>
      <c r="D99" s="161">
        <f t="shared" si="16"/>
        <v>0</v>
      </c>
      <c r="E99" s="162">
        <f>SUM(E100:E101)</f>
        <v>41064734.12</v>
      </c>
      <c r="F99" s="161">
        <f t="shared" si="28"/>
        <v>0.2245738251510889</v>
      </c>
      <c r="G99" s="162">
        <f>SUM(G100:G101)</f>
        <v>11857770.6</v>
      </c>
      <c r="H99" s="161">
        <f t="shared" si="29"/>
        <v>0.09264710686504413</v>
      </c>
      <c r="I99" s="162">
        <f>SUM(I101:I101)</f>
        <v>33168605.819999997</v>
      </c>
      <c r="J99" s="161">
        <f t="shared" si="17"/>
        <v>0.036490085837413914</v>
      </c>
      <c r="K99" s="162">
        <f>SUM(K101:K101)</f>
        <v>0</v>
      </c>
      <c r="L99" s="161">
        <f t="shared" si="32"/>
        <v>0</v>
      </c>
      <c r="M99" s="162">
        <f t="shared" si="33"/>
        <v>45026376.419999994</v>
      </c>
      <c r="N99" s="163">
        <f t="shared" si="19"/>
        <v>0.03295936610639048</v>
      </c>
    </row>
    <row r="100" spans="1:14" ht="13.5" thickBot="1">
      <c r="A100" s="38" t="s">
        <v>196</v>
      </c>
      <c r="B100" s="39" t="s">
        <v>375</v>
      </c>
      <c r="C100" s="40">
        <f>SUMIF('Prog-I Detalle'!$A$6:$A$14,A100,'Prog-I Detalle'!$D$6:$D$14)</f>
        <v>41064734.12</v>
      </c>
      <c r="D100" s="41">
        <f t="shared" si="16"/>
        <v>0.4236549530562868</v>
      </c>
      <c r="E100" s="40">
        <f>SUMIF('Prog-I Detalle'!$A$6:$A$21,A100,'Prog-I Detalle'!$D$6:$D$21)</f>
        <v>41064734.12</v>
      </c>
      <c r="F100" s="42">
        <f t="shared" si="28"/>
        <v>0.2245738251510889</v>
      </c>
      <c r="G100" s="40">
        <f>SUMIF('Prog-II Detalle'!$A$6:$A$38,A100,'Prog-II Detalle'!$C$6:$C$38)</f>
        <v>10486007.94</v>
      </c>
      <c r="H100" s="41">
        <f t="shared" si="29"/>
        <v>0.08192925390248999</v>
      </c>
      <c r="I100" s="142">
        <f>SUMIF('Prog-III Detalle'!$A$6:$A$42,A100,'Prog-III Detalle'!$C$6:$C$42)</f>
        <v>0</v>
      </c>
      <c r="J100" s="42">
        <f t="shared" si="17"/>
        <v>0</v>
      </c>
      <c r="K100" s="142">
        <f>SUMIF('Prog-IV Detalle'!$A$6:$A$28,A100,'Prog-IV Detalle'!$D$6:$D$28)</f>
        <v>0</v>
      </c>
      <c r="L100" s="42">
        <f t="shared" si="32"/>
        <v>0</v>
      </c>
      <c r="M100" s="40">
        <f>+C100+G100+I100+K100</f>
        <v>51550742.059999995</v>
      </c>
      <c r="N100" s="43">
        <f t="shared" si="19"/>
        <v>0.03773521024127844</v>
      </c>
    </row>
    <row r="101" spans="1:14" ht="26.25" thickBot="1">
      <c r="A101" s="38" t="s">
        <v>483</v>
      </c>
      <c r="B101" s="39" t="s">
        <v>14</v>
      </c>
      <c r="C101" s="40">
        <f>SUMIF('Prog-I Detalle'!$A$6:$A$14,A101,'Prog-I Detalle'!$D$6:$D$14)</f>
        <v>0</v>
      </c>
      <c r="D101" s="41">
        <f t="shared" si="16"/>
        <v>0</v>
      </c>
      <c r="E101" s="40">
        <f>SUMIF('Prog-I Detalle'!$A$6:$A$21,A101,'Prog-I Detalle'!$D$6:$D$21)</f>
        <v>0</v>
      </c>
      <c r="F101" s="42">
        <f t="shared" si="28"/>
        <v>0</v>
      </c>
      <c r="G101" s="40">
        <f>SUMIF('Prog-II Detalle'!$A$6:$A$38,A101,'Prog-II Detalle'!$C$6:$C$38)</f>
        <v>1371762.66</v>
      </c>
      <c r="H101" s="41">
        <f t="shared" si="29"/>
        <v>0.010717852962554123</v>
      </c>
      <c r="I101" s="142">
        <f>SUMIF('Prog-III Detalle'!$A$6:$A$42,A101,'Prog-III Detalle'!$C$6:$C$42)</f>
        <v>33168605.819999997</v>
      </c>
      <c r="J101" s="42">
        <f t="shared" si="17"/>
        <v>0.036490085837413914</v>
      </c>
      <c r="K101" s="142">
        <f>SUMIF('Prog-IV Detalle'!$A$6:$A$28,A101,'Prog-IV Detalle'!$D$6:$D$28)</f>
        <v>0</v>
      </c>
      <c r="L101" s="42">
        <f t="shared" si="32"/>
        <v>0</v>
      </c>
      <c r="M101" s="40">
        <f t="shared" si="33"/>
        <v>34540368.48</v>
      </c>
      <c r="N101" s="43">
        <f t="shared" si="19"/>
        <v>0.025283594654893837</v>
      </c>
    </row>
    <row r="102" ht="12.75">
      <c r="I102" s="34"/>
    </row>
    <row r="103" ht="12.75">
      <c r="I103" s="34"/>
    </row>
    <row r="104" ht="12.75">
      <c r="I104" s="34"/>
    </row>
    <row r="105" ht="12.75">
      <c r="I105" s="34"/>
    </row>
  </sheetData>
  <sheetProtection/>
  <mergeCells count="3">
    <mergeCell ref="A1:N1"/>
    <mergeCell ref="A2:N2"/>
    <mergeCell ref="A3:N3"/>
  </mergeCells>
  <printOptions horizontalCentered="1"/>
  <pageMargins left="0.1968503937007874" right="0.1968503937007874" top="0.3937007874015748" bottom="0.3937007874015748" header="0" footer="0"/>
  <pageSetup horizontalDpi="600" verticalDpi="600" orientation="landscape" scale="70" r:id="rId1"/>
  <ignoredErrors>
    <ignoredError sqref="F8:N8 K92 E92 E97:M97 N88:N99 L98:M98 G92 N80:N84 L101:N101 G80 M92:M96 G69 I80 L88:L96 K69 K80 J98 F88:F96 E69 E80 F101 L80:L84 I92 F98 J101 H88:H96 J88:J96 H98 H101 L77:N79 M70:M71 N69:N71 F69:F71 L69:L71 H69:H71 J69:J71 J73:J75 F73:F75 L73:N75 H73:H75 H77:H84 J77:J84 F77:F84 E67:M67 H99:M99 F99" formula="1"/>
  </ignoredErrors>
</worksheet>
</file>

<file path=xl/worksheets/sheet3.xml><?xml version="1.0" encoding="utf-8"?>
<worksheet xmlns="http://schemas.openxmlformats.org/spreadsheetml/2006/main" xmlns:r="http://schemas.openxmlformats.org/officeDocument/2006/relationships">
  <sheetPr>
    <tabColor indexed="11"/>
  </sheetPr>
  <dimension ref="A1:G48"/>
  <sheetViews>
    <sheetView showGridLines="0" zoomScalePageLayoutView="0" workbookViewId="0" topLeftCell="A4">
      <selection activeCell="C29" sqref="C29"/>
    </sheetView>
  </sheetViews>
  <sheetFormatPr defaultColWidth="9.140625" defaultRowHeight="12.75"/>
  <cols>
    <col min="1" max="1" width="10.00390625" style="0" customWidth="1"/>
    <col min="2" max="2" width="36.28125" style="0" customWidth="1"/>
    <col min="3" max="4" width="14.57421875" style="0" customWidth="1"/>
    <col min="5" max="5" width="15.57421875" style="0" customWidth="1"/>
    <col min="6" max="6" width="14.8515625" style="0" customWidth="1"/>
    <col min="7" max="7" width="16.7109375" style="0" customWidth="1"/>
  </cols>
  <sheetData>
    <row r="1" spans="1:7" ht="12.75">
      <c r="A1" s="339" t="str">
        <f>+'Gral. de Egresos'!A2</f>
        <v>MUNICIPALIDAD DE SANTA ANA</v>
      </c>
      <c r="B1" s="339"/>
      <c r="C1" s="339"/>
      <c r="D1" s="339"/>
      <c r="E1" s="339"/>
      <c r="F1" s="339"/>
      <c r="G1" s="339"/>
    </row>
    <row r="2" spans="1:7" ht="12.75">
      <c r="A2" s="340" t="s">
        <v>144</v>
      </c>
      <c r="B2" s="339"/>
      <c r="C2" s="339"/>
      <c r="D2" s="339"/>
      <c r="E2" s="339"/>
      <c r="F2" s="339"/>
      <c r="G2" s="339"/>
    </row>
    <row r="3" spans="1:7" ht="12.75">
      <c r="A3" s="339" t="s">
        <v>65</v>
      </c>
      <c r="B3" s="339"/>
      <c r="C3" s="339"/>
      <c r="D3" s="339"/>
      <c r="E3" s="339"/>
      <c r="F3" s="339"/>
      <c r="G3" s="339"/>
    </row>
    <row r="4" spans="1:7" ht="12.75">
      <c r="A4" s="339" t="s">
        <v>66</v>
      </c>
      <c r="B4" s="339"/>
      <c r="C4" s="339"/>
      <c r="D4" s="339"/>
      <c r="E4" s="339"/>
      <c r="F4" s="339"/>
      <c r="G4" s="339"/>
    </row>
    <row r="6" spans="1:7" ht="51">
      <c r="A6" s="119"/>
      <c r="B6" s="119"/>
      <c r="C6" s="120" t="s">
        <v>413</v>
      </c>
      <c r="D6" s="120" t="s">
        <v>395</v>
      </c>
      <c r="E6" s="120" t="s">
        <v>396</v>
      </c>
      <c r="F6" s="120" t="s">
        <v>557</v>
      </c>
      <c r="G6" s="120" t="s">
        <v>397</v>
      </c>
    </row>
    <row r="7" spans="1:7" s="4" customFormat="1" ht="12.75">
      <c r="A7" s="2"/>
      <c r="B7" s="2"/>
      <c r="C7" s="3"/>
      <c r="D7" s="3"/>
      <c r="E7" s="3"/>
      <c r="F7" s="3"/>
      <c r="G7" s="3"/>
    </row>
    <row r="8" spans="1:7" ht="12.75">
      <c r="A8" s="164" t="s">
        <v>391</v>
      </c>
      <c r="B8" s="165" t="s">
        <v>392</v>
      </c>
      <c r="C8" s="166">
        <f>SUM(C10:C28)</f>
        <v>182856279.41</v>
      </c>
      <c r="D8" s="166">
        <f>SUM(D10:D28)</f>
        <v>127988568.68</v>
      </c>
      <c r="E8" s="166">
        <f>SUM(E10:E28)</f>
        <v>908975823.4000001</v>
      </c>
      <c r="F8" s="166">
        <f>+'Gral y X Prog.'!K6</f>
        <v>146297119.57</v>
      </c>
      <c r="G8" s="167">
        <f>SUM(G10:G28)</f>
        <v>1366117791.06</v>
      </c>
    </row>
    <row r="9" spans="1:7" ht="12.75">
      <c r="A9" s="6"/>
      <c r="B9" s="7"/>
      <c r="C9" s="15" t="s">
        <v>398</v>
      </c>
      <c r="D9" s="15"/>
      <c r="E9" s="15"/>
      <c r="F9" s="15"/>
      <c r="G9" s="10"/>
    </row>
    <row r="10" spans="1:7" ht="15" customHeight="1">
      <c r="A10" s="6">
        <v>0</v>
      </c>
      <c r="B10" s="7" t="s">
        <v>57</v>
      </c>
      <c r="C10" s="15">
        <f>+'Gral y X Prog.'!C8</f>
        <v>0</v>
      </c>
      <c r="D10" s="15">
        <f>+'Gral y X Prog.'!G8</f>
        <v>0</v>
      </c>
      <c r="E10" s="15">
        <f>+'Gral y X Prog.'!I8</f>
        <v>0</v>
      </c>
      <c r="F10" s="15">
        <f>+'Gral y X Prog.'!K8</f>
        <v>0</v>
      </c>
      <c r="G10" s="23">
        <f>+C10+D10+E10+F10</f>
        <v>0</v>
      </c>
    </row>
    <row r="11" spans="1:7" ht="12.75">
      <c r="A11" s="6"/>
      <c r="B11" s="7"/>
      <c r="C11" s="15"/>
      <c r="D11" s="15"/>
      <c r="E11" s="15"/>
      <c r="F11" s="15"/>
      <c r="G11" s="23"/>
    </row>
    <row r="12" spans="1:7" ht="15" customHeight="1">
      <c r="A12" s="6">
        <v>1</v>
      </c>
      <c r="B12" s="7" t="s">
        <v>58</v>
      </c>
      <c r="C12" s="15">
        <f>'Gral y X Prog.'!E17</f>
        <v>33570525.03</v>
      </c>
      <c r="D12" s="15">
        <f>'Gral y X Prog.'!G17</f>
        <v>48505623.59</v>
      </c>
      <c r="E12" s="15">
        <f>+'Gral y X Prog.'!I17</f>
        <v>31407812.58</v>
      </c>
      <c r="F12" s="15">
        <f>+'Gral y X Prog.'!K17</f>
        <v>16000000</v>
      </c>
      <c r="G12" s="23">
        <f>+C12+D12+E12+F12</f>
        <v>129483961.2</v>
      </c>
    </row>
    <row r="13" spans="1:7" ht="12.75">
      <c r="A13" s="6"/>
      <c r="B13" s="7"/>
      <c r="C13" s="15"/>
      <c r="D13" s="15"/>
      <c r="E13" s="15"/>
      <c r="F13" s="15"/>
      <c r="G13" s="23"/>
    </row>
    <row r="14" spans="1:7" ht="15" customHeight="1">
      <c r="A14" s="6">
        <v>2</v>
      </c>
      <c r="B14" s="7" t="s">
        <v>60</v>
      </c>
      <c r="C14" s="15">
        <f>+'Gral y X Prog.'!C52</f>
        <v>0</v>
      </c>
      <c r="D14" s="15">
        <f>+'Gral y X Prog.'!G52</f>
        <v>5224348.64</v>
      </c>
      <c r="E14" s="15">
        <f>+'Gral y X Prog.'!I52</f>
        <v>14225000</v>
      </c>
      <c r="F14" s="15">
        <f>+'Gral y X Prog.'!K52</f>
        <v>2067397.83</v>
      </c>
      <c r="G14" s="23">
        <f>+C14+D14+E14+F14</f>
        <v>21516746.47</v>
      </c>
    </row>
    <row r="15" spans="1:7" ht="12.75">
      <c r="A15" s="6"/>
      <c r="B15" s="7"/>
      <c r="C15" s="15"/>
      <c r="D15" s="15"/>
      <c r="E15" s="15"/>
      <c r="F15" s="15"/>
      <c r="G15" s="23"/>
    </row>
    <row r="16" spans="1:7" ht="15" customHeight="1">
      <c r="A16" s="6">
        <v>3</v>
      </c>
      <c r="B16" s="7" t="s">
        <v>61</v>
      </c>
      <c r="C16" s="15">
        <f>+'Gral y X Prog.'!C67</f>
        <v>0</v>
      </c>
      <c r="D16" s="15">
        <f>+'Gral y X Prog.'!G67</f>
        <v>0</v>
      </c>
      <c r="E16" s="15">
        <f>+'Gral y X Prog.'!I67</f>
        <v>0</v>
      </c>
      <c r="F16" s="15">
        <f>+'Gral y X Prog.'!K67</f>
        <v>0</v>
      </c>
      <c r="G16" s="23">
        <f>+C16+D16+E16+F16</f>
        <v>0</v>
      </c>
    </row>
    <row r="17" spans="1:7" ht="12.75">
      <c r="A17" s="6"/>
      <c r="B17" s="7"/>
      <c r="C17" s="15"/>
      <c r="D17" s="15"/>
      <c r="E17" s="15"/>
      <c r="F17" s="15"/>
      <c r="G17" s="23"/>
    </row>
    <row r="18" spans="1:7" ht="15.75" customHeight="1">
      <c r="A18" s="6">
        <v>4</v>
      </c>
      <c r="B18" s="7" t="s">
        <v>393</v>
      </c>
      <c r="C18" s="15">
        <v>0</v>
      </c>
      <c r="D18" s="15">
        <v>0</v>
      </c>
      <c r="E18" s="15">
        <v>0</v>
      </c>
      <c r="F18" s="15">
        <v>0</v>
      </c>
      <c r="G18" s="23">
        <f>+C18+D18+E18+F18</f>
        <v>0</v>
      </c>
    </row>
    <row r="19" spans="1:7" ht="12.75">
      <c r="A19" s="6"/>
      <c r="B19" s="7"/>
      <c r="C19" s="15"/>
      <c r="D19" s="15"/>
      <c r="E19" s="15"/>
      <c r="F19" s="15"/>
      <c r="G19" s="23"/>
    </row>
    <row r="20" spans="1:7" ht="15" customHeight="1">
      <c r="A20" s="6">
        <v>5</v>
      </c>
      <c r="B20" s="7" t="s">
        <v>38</v>
      </c>
      <c r="C20" s="15">
        <f>+'Gral y X Prog.'!C69</f>
        <v>61350000</v>
      </c>
      <c r="D20" s="15">
        <f>+'Gral y X Prog.'!G69</f>
        <v>58200825.85</v>
      </c>
      <c r="E20" s="15">
        <f>+'Gral y X Prog.'!I69</f>
        <v>817174405</v>
      </c>
      <c r="F20" s="15">
        <f>+'Gral y X Prog.'!K69</f>
        <v>128229721.74</v>
      </c>
      <c r="G20" s="23">
        <f>+C20+D20+E20+F20</f>
        <v>1064954952.59</v>
      </c>
    </row>
    <row r="21" spans="1:7" ht="12.75">
      <c r="A21" s="6"/>
      <c r="B21" s="7"/>
      <c r="C21" s="15"/>
      <c r="D21" s="15"/>
      <c r="E21" s="15"/>
      <c r="F21" s="15"/>
      <c r="G21" s="23"/>
    </row>
    <row r="22" spans="1:7" ht="15" customHeight="1">
      <c r="A22" s="6">
        <v>6</v>
      </c>
      <c r="B22" s="7" t="s">
        <v>62</v>
      </c>
      <c r="C22" s="15">
        <f>'Gral y X Prog.'!E80</f>
        <v>46871020.26</v>
      </c>
      <c r="D22" s="15">
        <f>+'Gral y X Prog.'!G80</f>
        <v>4200000</v>
      </c>
      <c r="E22" s="15">
        <f>+'Gral y X Prog.'!I80</f>
        <v>0</v>
      </c>
      <c r="F22" s="15">
        <f>+'Gral y X Prog.'!K80</f>
        <v>0</v>
      </c>
      <c r="G22" s="23">
        <f>+C22+D22+E22+F22</f>
        <v>51071020.26</v>
      </c>
    </row>
    <row r="23" spans="1:7" ht="12.75">
      <c r="A23" s="6"/>
      <c r="B23" s="7"/>
      <c r="C23" s="15"/>
      <c r="D23" s="15"/>
      <c r="E23" s="15"/>
      <c r="F23" s="15"/>
      <c r="G23" s="23"/>
    </row>
    <row r="24" spans="1:7" ht="15" customHeight="1">
      <c r="A24" s="6">
        <v>7</v>
      </c>
      <c r="B24" s="7" t="s">
        <v>63</v>
      </c>
      <c r="C24" s="15">
        <f>+'Gral y X Prog.'!C92</f>
        <v>0</v>
      </c>
      <c r="D24" s="15">
        <f>+'Gral y X Prog.'!G92</f>
        <v>0</v>
      </c>
      <c r="E24" s="15">
        <f>+'Gral y X Prog.'!I92</f>
        <v>13000000</v>
      </c>
      <c r="F24" s="15">
        <f>+'Gral y X Prog.'!K92</f>
        <v>0</v>
      </c>
      <c r="G24" s="23">
        <f>+C24+D24+E24+F24</f>
        <v>13000000</v>
      </c>
    </row>
    <row r="25" spans="1:7" ht="13.5" customHeight="1">
      <c r="A25" s="6"/>
      <c r="B25" s="7"/>
      <c r="C25" s="15"/>
      <c r="D25" s="15"/>
      <c r="E25" s="15"/>
      <c r="F25" s="15"/>
      <c r="G25" s="23"/>
    </row>
    <row r="26" spans="1:7" ht="15.75" customHeight="1">
      <c r="A26" s="6">
        <v>8</v>
      </c>
      <c r="B26" s="7" t="s">
        <v>64</v>
      </c>
      <c r="C26" s="15">
        <f>+'Gral y X Prog.'!C97</f>
        <v>0</v>
      </c>
      <c r="D26" s="15">
        <f>+'Gral y X Prog.'!G97</f>
        <v>0</v>
      </c>
      <c r="E26" s="15">
        <f>+'Gral y X Prog.'!I97</f>
        <v>0</v>
      </c>
      <c r="F26" s="15">
        <f>+'Gral y X Prog.'!K97</f>
        <v>0</v>
      </c>
      <c r="G26" s="23">
        <f>+C26+D26+E26+F26</f>
        <v>0</v>
      </c>
    </row>
    <row r="27" spans="1:7" ht="12.75">
      <c r="A27" s="6"/>
      <c r="B27" s="7"/>
      <c r="C27" s="15"/>
      <c r="D27" s="15"/>
      <c r="E27" s="15"/>
      <c r="F27" s="15"/>
      <c r="G27" s="23"/>
    </row>
    <row r="28" spans="1:7" ht="15" customHeight="1">
      <c r="A28" s="6">
        <v>9</v>
      </c>
      <c r="B28" s="7" t="s">
        <v>394</v>
      </c>
      <c r="C28" s="15">
        <f>+'Gral y X Prog.'!E99</f>
        <v>41064734.12</v>
      </c>
      <c r="D28" s="15">
        <f>+'Gral y X Prog.'!G99</f>
        <v>11857770.6</v>
      </c>
      <c r="E28" s="15">
        <f>+'Gral y X Prog.'!I99</f>
        <v>33168605.819999997</v>
      </c>
      <c r="F28" s="15">
        <v>0</v>
      </c>
      <c r="G28" s="23">
        <f>+C28+D28+E28+F28</f>
        <v>86091110.53999999</v>
      </c>
    </row>
    <row r="29" spans="1:7" ht="12.75">
      <c r="A29" s="14"/>
      <c r="B29" s="8"/>
      <c r="C29" s="8"/>
      <c r="D29" s="8"/>
      <c r="E29" s="8"/>
      <c r="F29" s="8"/>
      <c r="G29" s="9"/>
    </row>
    <row r="30" ht="12.75">
      <c r="D30" s="1"/>
    </row>
    <row r="34" ht="12.75">
      <c r="E34" s="1"/>
    </row>
    <row r="48" ht="12.75">
      <c r="G48" s="1"/>
    </row>
  </sheetData>
  <sheetProtection/>
  <mergeCells count="4">
    <mergeCell ref="A1:G1"/>
    <mergeCell ref="A2:G2"/>
    <mergeCell ref="A3:G3"/>
    <mergeCell ref="A4:G4"/>
  </mergeCells>
  <printOptions horizontalCentered="1"/>
  <pageMargins left="0.7874015748031497" right="0.7874015748031497" top="0.7480314960629921" bottom="0.984251968503937" header="0" footer="0"/>
  <pageSetup horizontalDpi="600" verticalDpi="600" orientation="portrait" scale="70" r:id="rId1"/>
  <ignoredErrors>
    <ignoredError sqref="F8" formula="1"/>
  </ignoredErrors>
</worksheet>
</file>

<file path=xl/worksheets/sheet4.xml><?xml version="1.0" encoding="utf-8"?>
<worksheet xmlns="http://schemas.openxmlformats.org/spreadsheetml/2006/main" xmlns:r="http://schemas.openxmlformats.org/officeDocument/2006/relationships">
  <sheetPr>
    <tabColor indexed="50"/>
  </sheetPr>
  <dimension ref="A2:D27"/>
  <sheetViews>
    <sheetView zoomScalePageLayoutView="0" workbookViewId="0" topLeftCell="A1">
      <selection activeCell="E14" sqref="E14"/>
    </sheetView>
  </sheetViews>
  <sheetFormatPr defaultColWidth="9.140625" defaultRowHeight="12.75"/>
  <cols>
    <col min="1" max="1" width="9.140625" style="0" customWidth="1"/>
    <col min="2" max="2" width="34.57421875" style="0" customWidth="1"/>
    <col min="3" max="3" width="16.57421875" style="0" customWidth="1"/>
    <col min="4" max="4" width="9.140625" style="18" customWidth="1"/>
  </cols>
  <sheetData>
    <row r="2" spans="1:4" ht="12.75">
      <c r="A2" s="339" t="s">
        <v>32</v>
      </c>
      <c r="B2" s="339"/>
      <c r="C2" s="339"/>
      <c r="D2" s="339"/>
    </row>
    <row r="3" spans="1:4" ht="12.75">
      <c r="A3" s="340" t="str">
        <f>+'Prog-I Detalle'!A2:D2</f>
        <v>PRESUPUESTO EXTRAORDINARIO 01-2012</v>
      </c>
      <c r="B3" s="339"/>
      <c r="C3" s="339"/>
      <c r="D3" s="339"/>
    </row>
    <row r="4" spans="1:4" ht="12.75">
      <c r="A4" s="339" t="s">
        <v>52</v>
      </c>
      <c r="B4" s="339"/>
      <c r="C4" s="339"/>
      <c r="D4" s="339"/>
    </row>
    <row r="6" spans="1:4" ht="15" customHeight="1">
      <c r="A6" s="407" t="s">
        <v>33</v>
      </c>
      <c r="B6" s="407" t="s">
        <v>53</v>
      </c>
      <c r="C6" s="407" t="s">
        <v>54</v>
      </c>
      <c r="D6" s="408" t="s">
        <v>55</v>
      </c>
    </row>
    <row r="7" spans="1:4" ht="12.75">
      <c r="A7" s="11"/>
      <c r="B7" s="12"/>
      <c r="C7" s="12"/>
      <c r="D7" s="19"/>
    </row>
    <row r="8" spans="1:4" ht="15" customHeight="1">
      <c r="A8" s="13"/>
      <c r="B8" s="16" t="s">
        <v>56</v>
      </c>
      <c r="C8" s="17">
        <f>+'Eg. X Partida'!G8</f>
        <v>1366117791.06</v>
      </c>
      <c r="D8" s="22">
        <f>SUM(D10:D26)</f>
        <v>0.9612606577073152</v>
      </c>
    </row>
    <row r="9" spans="1:4" ht="12.75">
      <c r="A9" s="13"/>
      <c r="B9" s="7"/>
      <c r="C9" s="15"/>
      <c r="D9" s="20"/>
    </row>
    <row r="10" spans="1:4" ht="15" customHeight="1">
      <c r="A10" s="6">
        <v>0</v>
      </c>
      <c r="B10" s="7" t="s">
        <v>57</v>
      </c>
      <c r="C10" s="15">
        <f>+'Gral y X Prog.'!M8</f>
        <v>0</v>
      </c>
      <c r="D10" s="20">
        <f>+C10/$C$8</f>
        <v>0</v>
      </c>
    </row>
    <row r="11" spans="1:4" ht="12.75">
      <c r="A11" s="6"/>
      <c r="B11" s="7"/>
      <c r="C11" s="15"/>
      <c r="D11" s="20"/>
    </row>
    <row r="12" spans="1:4" ht="15" customHeight="1">
      <c r="A12" s="6">
        <v>1</v>
      </c>
      <c r="B12" s="7" t="s">
        <v>58</v>
      </c>
      <c r="C12" s="15">
        <f>'Gral y X Prog.'!M17</f>
        <v>129483961.2</v>
      </c>
      <c r="D12" s="20">
        <f>+C12/$C$8</f>
        <v>0.09478242802147437</v>
      </c>
    </row>
    <row r="13" spans="1:4" ht="12.75">
      <c r="A13" s="6"/>
      <c r="B13" s="7"/>
      <c r="C13" s="15"/>
      <c r="D13" s="20"/>
    </row>
    <row r="14" spans="1:4" ht="15" customHeight="1">
      <c r="A14" s="6">
        <v>2</v>
      </c>
      <c r="B14" s="7" t="s">
        <v>60</v>
      </c>
      <c r="C14" s="15">
        <f>'Gral y X Prog.'!M52</f>
        <v>21516746.47</v>
      </c>
      <c r="D14" s="20">
        <f>+C14/$C$8</f>
        <v>0.015750286403418183</v>
      </c>
    </row>
    <row r="15" spans="1:4" ht="12.75">
      <c r="A15" s="6"/>
      <c r="B15" s="7"/>
      <c r="C15" s="15"/>
      <c r="D15" s="20"/>
    </row>
    <row r="16" spans="1:4" ht="15.75" customHeight="1">
      <c r="A16" s="6">
        <v>3</v>
      </c>
      <c r="B16" s="7" t="s">
        <v>61</v>
      </c>
      <c r="C16" s="15">
        <f>+'Gral y X Prog.'!M67</f>
        <v>0</v>
      </c>
      <c r="D16" s="20">
        <f aca="true" t="shared" si="0" ref="D16:D26">+C16/$C$8</f>
        <v>0</v>
      </c>
    </row>
    <row r="17" spans="1:4" ht="12.75">
      <c r="A17" s="6"/>
      <c r="B17" s="7"/>
      <c r="C17" s="15"/>
      <c r="D17" s="20"/>
    </row>
    <row r="18" spans="1:4" ht="15" customHeight="1">
      <c r="A18" s="6">
        <v>5</v>
      </c>
      <c r="B18" s="7" t="s">
        <v>38</v>
      </c>
      <c r="C18" s="15">
        <f>'Gral y X Prog.'!M69</f>
        <v>1064954952.59</v>
      </c>
      <c r="D18" s="20">
        <f t="shared" si="0"/>
        <v>0.7795484105098132</v>
      </c>
    </row>
    <row r="19" spans="1:4" ht="12.75">
      <c r="A19" s="6"/>
      <c r="B19" s="7"/>
      <c r="C19" s="15"/>
      <c r="D19" s="20"/>
    </row>
    <row r="20" spans="1:4" ht="15" customHeight="1">
      <c r="A20" s="6">
        <v>6</v>
      </c>
      <c r="B20" s="7" t="s">
        <v>62</v>
      </c>
      <c r="C20" s="15">
        <f>+'Gral y X Prog.'!M80</f>
        <v>51071020.26</v>
      </c>
      <c r="D20" s="20">
        <f t="shared" si="0"/>
        <v>0.03738405325969213</v>
      </c>
    </row>
    <row r="21" spans="1:4" ht="12.75">
      <c r="A21" s="6"/>
      <c r="B21" s="7"/>
      <c r="C21" s="15"/>
      <c r="D21" s="20"/>
    </row>
    <row r="22" spans="1:4" ht="15" customHeight="1">
      <c r="A22" s="6">
        <v>7</v>
      </c>
      <c r="B22" s="7" t="s">
        <v>63</v>
      </c>
      <c r="C22" s="15">
        <f>+'Gral y X Prog.'!M92</f>
        <v>13000000</v>
      </c>
      <c r="D22" s="20">
        <f t="shared" si="0"/>
        <v>0.009516016909429912</v>
      </c>
    </row>
    <row r="23" spans="1:4" ht="13.5" customHeight="1">
      <c r="A23" s="6"/>
      <c r="B23" s="7"/>
      <c r="C23" s="15"/>
      <c r="D23" s="20"/>
    </row>
    <row r="24" spans="1:4" ht="15.75" customHeight="1">
      <c r="A24" s="6">
        <v>8</v>
      </c>
      <c r="B24" s="7" t="s">
        <v>64</v>
      </c>
      <c r="C24" s="15">
        <f>+'Gral y X Prog.'!M97</f>
        <v>0</v>
      </c>
      <c r="D24" s="20">
        <f t="shared" si="0"/>
        <v>0</v>
      </c>
    </row>
    <row r="25" spans="1:4" ht="12.75" customHeight="1">
      <c r="A25" s="6"/>
      <c r="B25" s="7"/>
      <c r="C25" s="7"/>
      <c r="D25" s="20"/>
    </row>
    <row r="26" spans="1:4" ht="15.75" customHeight="1">
      <c r="A26" s="6">
        <v>9</v>
      </c>
      <c r="B26" s="7" t="s">
        <v>394</v>
      </c>
      <c r="C26" s="15">
        <f>+'Gral y X Prog.'!I99</f>
        <v>33168605.819999997</v>
      </c>
      <c r="D26" s="20">
        <f t="shared" si="0"/>
        <v>0.024279462603487338</v>
      </c>
    </row>
    <row r="27" spans="1:4" ht="12.75">
      <c r="A27" s="14"/>
      <c r="B27" s="8"/>
      <c r="C27" s="8"/>
      <c r="D27" s="21"/>
    </row>
  </sheetData>
  <sheetProtection/>
  <mergeCells count="3">
    <mergeCell ref="A2:D2"/>
    <mergeCell ref="A3:D3"/>
    <mergeCell ref="A4:D4"/>
  </mergeCells>
  <printOptions horizontalCentered="1"/>
  <pageMargins left="0.7874015748031497" right="0.7874015748031497" top="0.7480314960629921" bottom="0.984251968503937" header="0" footer="0"/>
  <pageSetup horizontalDpi="300" verticalDpi="300" orientation="portrait" scale="90" r:id="rId1"/>
</worksheet>
</file>

<file path=xl/worksheets/sheet5.xml><?xml version="1.0" encoding="utf-8"?>
<worksheet xmlns="http://schemas.openxmlformats.org/spreadsheetml/2006/main" xmlns:r="http://schemas.openxmlformats.org/officeDocument/2006/relationships">
  <sheetPr>
    <tabColor indexed="12"/>
  </sheetPr>
  <dimension ref="A1:H165"/>
  <sheetViews>
    <sheetView showGridLines="0" zoomScalePageLayoutView="0" workbookViewId="0" topLeftCell="A151">
      <selection activeCell="B10" sqref="B10"/>
    </sheetView>
  </sheetViews>
  <sheetFormatPr defaultColWidth="11.421875" defaultRowHeight="12.75"/>
  <cols>
    <col min="1" max="1" width="18.8515625" style="29" customWidth="1"/>
    <col min="2" max="2" width="34.140625" style="29" customWidth="1"/>
    <col min="3" max="3" width="15.00390625" style="29" customWidth="1"/>
    <col min="4" max="6" width="9.7109375" style="29" customWidth="1"/>
    <col min="7" max="7" width="33.8515625" style="29" customWidth="1"/>
    <col min="8" max="8" width="15.421875" style="29" customWidth="1"/>
    <col min="9" max="16384" width="11.421875" style="29" customWidth="1"/>
  </cols>
  <sheetData>
    <row r="1" spans="1:8" ht="12.75">
      <c r="A1" s="347" t="str">
        <f>+'[1]Gral. de Egresos'!A2</f>
        <v>MUNICIPALIDAD DE SANTA ANA</v>
      </c>
      <c r="B1" s="347"/>
      <c r="C1" s="347"/>
      <c r="D1" s="347"/>
      <c r="E1" s="347"/>
      <c r="F1" s="347"/>
      <c r="G1" s="347"/>
      <c r="H1" s="347"/>
    </row>
    <row r="2" spans="1:8" ht="12.75">
      <c r="A2" s="347" t="s">
        <v>144</v>
      </c>
      <c r="B2" s="347"/>
      <c r="C2" s="347"/>
      <c r="D2" s="347"/>
      <c r="E2" s="347"/>
      <c r="F2" s="347"/>
      <c r="G2" s="347"/>
      <c r="H2" s="347"/>
    </row>
    <row r="3" spans="1:8" ht="12.75">
      <c r="A3" s="347" t="s">
        <v>399</v>
      </c>
      <c r="B3" s="347"/>
      <c r="C3" s="347"/>
      <c r="D3" s="347"/>
      <c r="E3" s="347"/>
      <c r="F3" s="347"/>
      <c r="G3" s="347"/>
      <c r="H3" s="347"/>
    </row>
    <row r="4" spans="1:8" ht="12.75">
      <c r="A4" s="347" t="s">
        <v>400</v>
      </c>
      <c r="B4" s="347"/>
      <c r="C4" s="347"/>
      <c r="D4" s="347"/>
      <c r="E4" s="347"/>
      <c r="F4" s="347"/>
      <c r="G4" s="347"/>
      <c r="H4" s="347"/>
    </row>
    <row r="5" spans="1:8" ht="13.5" thickBot="1">
      <c r="A5" s="37"/>
      <c r="B5" s="37"/>
      <c r="C5" s="199"/>
      <c r="D5" s="200"/>
      <c r="E5" s="201"/>
      <c r="F5" s="200"/>
      <c r="G5" s="37"/>
      <c r="H5" s="199"/>
    </row>
    <row r="6" spans="1:8" ht="12.75">
      <c r="A6" s="409" t="s">
        <v>407</v>
      </c>
      <c r="B6" s="409" t="s">
        <v>401</v>
      </c>
      <c r="C6" s="409" t="s">
        <v>35</v>
      </c>
      <c r="D6" s="410" t="s">
        <v>409</v>
      </c>
      <c r="E6" s="410" t="s">
        <v>410</v>
      </c>
      <c r="F6" s="410" t="s">
        <v>411</v>
      </c>
      <c r="G6" s="411" t="s">
        <v>408</v>
      </c>
      <c r="H6" s="412" t="s">
        <v>35</v>
      </c>
    </row>
    <row r="7" spans="1:8" ht="27.75" customHeight="1" thickBot="1">
      <c r="A7" s="413"/>
      <c r="B7" s="413"/>
      <c r="C7" s="413"/>
      <c r="D7" s="414"/>
      <c r="E7" s="414"/>
      <c r="F7" s="414"/>
      <c r="G7" s="415"/>
      <c r="H7" s="412"/>
    </row>
    <row r="8" spans="1:8" ht="28.5" customHeight="1">
      <c r="A8" s="202" t="s">
        <v>121</v>
      </c>
      <c r="B8" s="203" t="s">
        <v>122</v>
      </c>
      <c r="C8" s="204">
        <f>Ingresos!C10</f>
        <v>23940000</v>
      </c>
      <c r="D8" s="205" t="s">
        <v>502</v>
      </c>
      <c r="E8" s="206" t="s">
        <v>546</v>
      </c>
      <c r="F8" s="207"/>
      <c r="G8" s="208" t="s">
        <v>345</v>
      </c>
      <c r="H8" s="204">
        <v>21546000</v>
      </c>
    </row>
    <row r="9" spans="1:8" ht="28.5" customHeight="1" thickBot="1">
      <c r="A9" s="202"/>
      <c r="B9" s="203"/>
      <c r="C9" s="204"/>
      <c r="D9" s="205" t="s">
        <v>526</v>
      </c>
      <c r="E9" s="206" t="s">
        <v>546</v>
      </c>
      <c r="F9" s="207"/>
      <c r="G9" s="208" t="s">
        <v>352</v>
      </c>
      <c r="H9" s="288">
        <v>2394000</v>
      </c>
    </row>
    <row r="10" spans="1:8" ht="28.5" customHeight="1" thickTop="1">
      <c r="A10" s="202"/>
      <c r="B10" s="203"/>
      <c r="C10" s="204"/>
      <c r="D10" s="205"/>
      <c r="E10" s="206"/>
      <c r="F10" s="207"/>
      <c r="G10" s="208"/>
      <c r="H10" s="204">
        <f>SUM(H8:H9)</f>
        <v>23940000</v>
      </c>
    </row>
    <row r="11" spans="1:8" ht="18.75" customHeight="1">
      <c r="A11" s="202"/>
      <c r="B11" s="203"/>
      <c r="C11" s="204"/>
      <c r="D11" s="205"/>
      <c r="E11" s="206"/>
      <c r="F11" s="207"/>
      <c r="G11" s="208"/>
      <c r="H11" s="204"/>
    </row>
    <row r="12" spans="1:8" ht="28.5" customHeight="1">
      <c r="A12" s="202" t="s">
        <v>137</v>
      </c>
      <c r="B12" s="203" t="s">
        <v>138</v>
      </c>
      <c r="C12" s="204">
        <v>5043460</v>
      </c>
      <c r="D12" s="205" t="s">
        <v>502</v>
      </c>
      <c r="E12" s="206" t="s">
        <v>504</v>
      </c>
      <c r="F12" s="207" t="s">
        <v>546</v>
      </c>
      <c r="G12" s="208" t="s">
        <v>269</v>
      </c>
      <c r="H12" s="204">
        <v>5043460</v>
      </c>
    </row>
    <row r="13" spans="1:8" ht="12.75">
      <c r="A13" s="202"/>
      <c r="B13" s="203"/>
      <c r="C13" s="204"/>
      <c r="D13" s="205"/>
      <c r="E13" s="206"/>
      <c r="F13" s="210"/>
      <c r="G13" s="211"/>
      <c r="H13" s="212"/>
    </row>
    <row r="14" spans="1:8" ht="29.25" customHeight="1">
      <c r="A14" s="202" t="s">
        <v>405</v>
      </c>
      <c r="B14" s="203" t="s">
        <v>406</v>
      </c>
      <c r="C14" s="204">
        <f>Ingresos!C15</f>
        <v>6127424.9</v>
      </c>
      <c r="D14" s="205" t="s">
        <v>582</v>
      </c>
      <c r="E14" s="206" t="s">
        <v>504</v>
      </c>
      <c r="F14" s="207" t="s">
        <v>132</v>
      </c>
      <c r="G14" s="211" t="s">
        <v>537</v>
      </c>
      <c r="H14" s="212">
        <v>652519.7</v>
      </c>
    </row>
    <row r="15" spans="1:8" ht="15" customHeight="1" thickBot="1">
      <c r="A15" s="202"/>
      <c r="B15" s="203"/>
      <c r="C15" s="204"/>
      <c r="D15" s="205" t="s">
        <v>582</v>
      </c>
      <c r="E15" s="206" t="s">
        <v>88</v>
      </c>
      <c r="F15" s="210"/>
      <c r="G15" s="213" t="s">
        <v>535</v>
      </c>
      <c r="H15" s="214">
        <v>5474905.2</v>
      </c>
    </row>
    <row r="16" spans="1:8" ht="15" customHeight="1" thickTop="1">
      <c r="A16" s="202"/>
      <c r="B16" s="203"/>
      <c r="C16" s="204"/>
      <c r="D16" s="215"/>
      <c r="E16" s="207"/>
      <c r="F16" s="216"/>
      <c r="G16" s="211"/>
      <c r="H16" s="204">
        <f>SUM(H14:H15)</f>
        <v>6127424.9</v>
      </c>
    </row>
    <row r="17" spans="1:8" ht="15" customHeight="1">
      <c r="A17" s="202"/>
      <c r="B17" s="203"/>
      <c r="C17" s="204"/>
      <c r="D17" s="215"/>
      <c r="E17" s="207"/>
      <c r="F17" s="216"/>
      <c r="G17" s="211"/>
      <c r="H17" s="209"/>
    </row>
    <row r="18" spans="1:8" ht="37.5" customHeight="1">
      <c r="A18" s="202" t="s">
        <v>25</v>
      </c>
      <c r="B18" s="203" t="s">
        <v>282</v>
      </c>
      <c r="C18" s="204">
        <f>Ingresos!C18</f>
        <v>9959589</v>
      </c>
      <c r="D18" s="217" t="s">
        <v>580</v>
      </c>
      <c r="E18" s="207" t="s">
        <v>547</v>
      </c>
      <c r="F18" s="207" t="s">
        <v>546</v>
      </c>
      <c r="G18" s="211" t="s">
        <v>283</v>
      </c>
      <c r="H18" s="212">
        <v>1170283</v>
      </c>
    </row>
    <row r="19" spans="1:8" ht="39" customHeight="1">
      <c r="A19" s="202"/>
      <c r="B19" s="203"/>
      <c r="C19" s="204"/>
      <c r="D19" s="217"/>
      <c r="E19" s="207"/>
      <c r="F19" s="207"/>
      <c r="G19" s="211" t="s">
        <v>284</v>
      </c>
      <c r="H19" s="212">
        <v>1868171</v>
      </c>
    </row>
    <row r="20" spans="1:8" ht="40.5" customHeight="1">
      <c r="A20" s="202"/>
      <c r="B20" s="203"/>
      <c r="C20" s="204"/>
      <c r="D20" s="217"/>
      <c r="E20" s="207"/>
      <c r="F20" s="207"/>
      <c r="G20" s="211" t="s">
        <v>285</v>
      </c>
      <c r="H20" s="212">
        <v>2310553</v>
      </c>
    </row>
    <row r="21" spans="1:8" ht="32.25" customHeight="1">
      <c r="A21" s="202"/>
      <c r="B21" s="203"/>
      <c r="C21" s="204"/>
      <c r="D21" s="217"/>
      <c r="E21" s="207"/>
      <c r="F21" s="207"/>
      <c r="G21" s="211" t="s">
        <v>286</v>
      </c>
      <c r="H21" s="212">
        <v>1268339</v>
      </c>
    </row>
    <row r="22" spans="1:8" ht="39.75" customHeight="1">
      <c r="A22" s="202"/>
      <c r="B22" s="203"/>
      <c r="C22" s="204"/>
      <c r="D22" s="217"/>
      <c r="E22" s="207"/>
      <c r="F22" s="207"/>
      <c r="G22" s="211" t="s">
        <v>287</v>
      </c>
      <c r="H22" s="212">
        <v>1625269</v>
      </c>
    </row>
    <row r="23" spans="1:8" ht="54" customHeight="1" thickBot="1">
      <c r="A23" s="202"/>
      <c r="B23" s="203"/>
      <c r="C23" s="204"/>
      <c r="D23" s="217"/>
      <c r="E23" s="207"/>
      <c r="F23" s="207"/>
      <c r="G23" s="211" t="s">
        <v>159</v>
      </c>
      <c r="H23" s="214">
        <v>1716974</v>
      </c>
    </row>
    <row r="24" spans="1:8" ht="22.5" customHeight="1" thickTop="1">
      <c r="A24" s="202"/>
      <c r="B24" s="203"/>
      <c r="C24" s="204"/>
      <c r="D24" s="217"/>
      <c r="E24" s="207"/>
      <c r="F24" s="207"/>
      <c r="G24" s="208"/>
      <c r="H24" s="204">
        <f>SUM(H18:H23)</f>
        <v>9959589</v>
      </c>
    </row>
    <row r="25" spans="1:8" ht="15" customHeight="1">
      <c r="A25" s="202"/>
      <c r="B25" s="203"/>
      <c r="C25" s="204"/>
      <c r="D25" s="217"/>
      <c r="E25" s="207"/>
      <c r="F25" s="207"/>
      <c r="G25" s="208"/>
      <c r="H25" s="204"/>
    </row>
    <row r="26" spans="1:8" ht="27" customHeight="1">
      <c r="A26" s="202" t="s">
        <v>291</v>
      </c>
      <c r="B26" s="203" t="s">
        <v>292</v>
      </c>
      <c r="C26" s="204">
        <v>300000000</v>
      </c>
      <c r="D26" s="217" t="s">
        <v>580</v>
      </c>
      <c r="E26" s="207" t="s">
        <v>546</v>
      </c>
      <c r="F26" s="207"/>
      <c r="G26" s="211" t="s">
        <v>294</v>
      </c>
      <c r="H26" s="204">
        <v>300000000</v>
      </c>
    </row>
    <row r="27" spans="1:8" ht="19.5" customHeight="1">
      <c r="A27" s="202"/>
      <c r="B27" s="203"/>
      <c r="C27" s="204"/>
      <c r="D27" s="217"/>
      <c r="E27" s="207"/>
      <c r="F27" s="207"/>
      <c r="G27" s="211"/>
      <c r="H27" s="212"/>
    </row>
    <row r="28" spans="1:8" ht="15" customHeight="1">
      <c r="A28" s="202" t="s">
        <v>490</v>
      </c>
      <c r="B28" s="203" t="s">
        <v>145</v>
      </c>
      <c r="C28" s="204">
        <f>Ingresos!C23</f>
        <v>283811154.29</v>
      </c>
      <c r="D28" s="218" t="s">
        <v>85</v>
      </c>
      <c r="E28" s="207" t="s">
        <v>546</v>
      </c>
      <c r="F28" s="219"/>
      <c r="G28" s="211" t="s">
        <v>352</v>
      </c>
      <c r="H28" s="212">
        <f>29250000+350000+41064734.12</f>
        <v>70664734.12</v>
      </c>
    </row>
    <row r="29" spans="1:8" ht="15" customHeight="1">
      <c r="A29" s="202"/>
      <c r="B29" s="203"/>
      <c r="C29" s="204"/>
      <c r="D29" s="218" t="s">
        <v>85</v>
      </c>
      <c r="E29" s="206" t="s">
        <v>132</v>
      </c>
      <c r="F29" s="220"/>
      <c r="G29" s="211" t="s">
        <v>362</v>
      </c>
      <c r="H29" s="212">
        <f>56000000+5000000</f>
        <v>61000000</v>
      </c>
    </row>
    <row r="30" spans="1:8" ht="15" customHeight="1">
      <c r="A30" s="202"/>
      <c r="B30" s="203"/>
      <c r="C30" s="204"/>
      <c r="D30" s="218" t="s">
        <v>580</v>
      </c>
      <c r="E30" s="206" t="s">
        <v>546</v>
      </c>
      <c r="F30" s="220"/>
      <c r="G30" s="211" t="s">
        <v>184</v>
      </c>
      <c r="H30" s="212">
        <v>8000000</v>
      </c>
    </row>
    <row r="31" spans="1:8" ht="31.5" customHeight="1">
      <c r="A31" s="202"/>
      <c r="B31" s="203"/>
      <c r="C31" s="204"/>
      <c r="D31" s="218" t="s">
        <v>85</v>
      </c>
      <c r="E31" s="206" t="s">
        <v>86</v>
      </c>
      <c r="F31" s="220"/>
      <c r="G31" s="211" t="s">
        <v>114</v>
      </c>
      <c r="H31" s="212">
        <v>4000000</v>
      </c>
    </row>
    <row r="32" spans="1:8" ht="15" customHeight="1">
      <c r="A32" s="202"/>
      <c r="B32" s="203"/>
      <c r="C32" s="204"/>
      <c r="D32" s="221" t="s">
        <v>582</v>
      </c>
      <c r="E32" s="206" t="s">
        <v>547</v>
      </c>
      <c r="F32" s="219"/>
      <c r="G32" s="211" t="s">
        <v>346</v>
      </c>
      <c r="H32" s="212">
        <v>35000000</v>
      </c>
    </row>
    <row r="33" spans="1:8" ht="15" customHeight="1">
      <c r="A33" s="202"/>
      <c r="B33" s="203"/>
      <c r="C33" s="204"/>
      <c r="D33" s="221" t="s">
        <v>502</v>
      </c>
      <c r="E33" s="206" t="s">
        <v>132</v>
      </c>
      <c r="F33" s="219"/>
      <c r="G33" s="211" t="s">
        <v>347</v>
      </c>
      <c r="H33" s="212">
        <v>6000000</v>
      </c>
    </row>
    <row r="34" spans="1:8" ht="19.5" customHeight="1">
      <c r="A34" s="202"/>
      <c r="B34" s="203"/>
      <c r="C34" s="204"/>
      <c r="D34" s="221" t="s">
        <v>502</v>
      </c>
      <c r="E34" s="206" t="s">
        <v>504</v>
      </c>
      <c r="F34" s="222"/>
      <c r="G34" s="211" t="s">
        <v>185</v>
      </c>
      <c r="H34" s="212">
        <v>4000000</v>
      </c>
    </row>
    <row r="35" spans="1:8" ht="19.5" customHeight="1">
      <c r="A35" s="202"/>
      <c r="B35" s="203"/>
      <c r="C35" s="204"/>
      <c r="D35" s="221" t="s">
        <v>502</v>
      </c>
      <c r="E35" s="206" t="s">
        <v>348</v>
      </c>
      <c r="F35" s="206" t="s">
        <v>547</v>
      </c>
      <c r="G35" s="211" t="s">
        <v>349</v>
      </c>
      <c r="H35" s="212">
        <v>200000</v>
      </c>
    </row>
    <row r="36" spans="1:8" ht="19.5" customHeight="1">
      <c r="A36" s="202"/>
      <c r="B36" s="203"/>
      <c r="C36" s="204"/>
      <c r="D36" s="221" t="s">
        <v>502</v>
      </c>
      <c r="E36" s="206" t="s">
        <v>348</v>
      </c>
      <c r="F36" s="206" t="s">
        <v>132</v>
      </c>
      <c r="G36" s="211" t="s">
        <v>349</v>
      </c>
      <c r="H36" s="212"/>
    </row>
    <row r="37" spans="1:8" ht="26.25" customHeight="1">
      <c r="A37" s="202"/>
      <c r="B37" s="203"/>
      <c r="C37" s="204"/>
      <c r="D37" s="221" t="s">
        <v>580</v>
      </c>
      <c r="E37" s="206" t="s">
        <v>546</v>
      </c>
      <c r="F37" s="207"/>
      <c r="G37" s="211" t="s">
        <v>315</v>
      </c>
      <c r="H37" s="212">
        <v>18500000</v>
      </c>
    </row>
    <row r="38" spans="1:8" ht="28.5" customHeight="1">
      <c r="A38" s="202"/>
      <c r="B38" s="203"/>
      <c r="C38" s="204"/>
      <c r="D38" s="221" t="s">
        <v>580</v>
      </c>
      <c r="E38" s="206" t="s">
        <v>546</v>
      </c>
      <c r="F38" s="207"/>
      <c r="G38" s="211" t="s">
        <v>326</v>
      </c>
      <c r="H38" s="212">
        <v>17168920</v>
      </c>
    </row>
    <row r="39" spans="1:8" ht="28.5" customHeight="1">
      <c r="A39" s="202"/>
      <c r="B39" s="203"/>
      <c r="C39" s="204"/>
      <c r="D39" s="221" t="s">
        <v>580</v>
      </c>
      <c r="E39" s="206" t="s">
        <v>546</v>
      </c>
      <c r="F39" s="207"/>
      <c r="G39" s="211" t="s">
        <v>333</v>
      </c>
      <c r="H39" s="212">
        <v>5000000</v>
      </c>
    </row>
    <row r="40" spans="1:8" ht="28.5" customHeight="1">
      <c r="A40" s="202"/>
      <c r="B40" s="203"/>
      <c r="C40" s="204"/>
      <c r="D40" s="221" t="s">
        <v>580</v>
      </c>
      <c r="E40" s="206" t="s">
        <v>546</v>
      </c>
      <c r="F40" s="206"/>
      <c r="G40" s="211" t="s">
        <v>376</v>
      </c>
      <c r="H40" s="212">
        <v>2500000</v>
      </c>
    </row>
    <row r="41" spans="1:8" ht="28.5" customHeight="1">
      <c r="A41" s="202"/>
      <c r="B41" s="203"/>
      <c r="C41" s="204"/>
      <c r="D41" s="221" t="s">
        <v>580</v>
      </c>
      <c r="E41" s="206" t="s">
        <v>546</v>
      </c>
      <c r="F41" s="206"/>
      <c r="G41" s="211" t="s">
        <v>377</v>
      </c>
      <c r="H41" s="212">
        <v>2500000</v>
      </c>
    </row>
    <row r="42" spans="1:8" ht="28.5" customHeight="1">
      <c r="A42" s="202"/>
      <c r="B42" s="203"/>
      <c r="C42" s="204"/>
      <c r="D42" s="221" t="s">
        <v>580</v>
      </c>
      <c r="E42" s="206" t="s">
        <v>547</v>
      </c>
      <c r="F42" s="206"/>
      <c r="G42" s="213" t="s">
        <v>340</v>
      </c>
      <c r="H42" s="212">
        <v>3737567.34</v>
      </c>
    </row>
    <row r="43" spans="1:8" ht="27.75" customHeight="1">
      <c r="A43" s="202"/>
      <c r="B43" s="203"/>
      <c r="C43" s="204"/>
      <c r="D43" s="221" t="s">
        <v>580</v>
      </c>
      <c r="E43" s="206" t="s">
        <v>547</v>
      </c>
      <c r="F43" s="206"/>
      <c r="G43" s="211" t="s">
        <v>353</v>
      </c>
      <c r="H43" s="212">
        <v>10000000</v>
      </c>
    </row>
    <row r="44" spans="1:8" ht="15" customHeight="1">
      <c r="A44" s="202"/>
      <c r="B44" s="203"/>
      <c r="C44" s="204"/>
      <c r="D44" s="221" t="s">
        <v>580</v>
      </c>
      <c r="E44" s="206" t="s">
        <v>503</v>
      </c>
      <c r="F44" s="206"/>
      <c r="G44" s="211" t="s">
        <v>59</v>
      </c>
      <c r="H44" s="212">
        <v>2539932.83</v>
      </c>
    </row>
    <row r="45" spans="1:8" ht="28.5" customHeight="1">
      <c r="A45" s="202"/>
      <c r="B45" s="203"/>
      <c r="C45" s="204"/>
      <c r="D45" s="217" t="s">
        <v>580</v>
      </c>
      <c r="E45" s="207" t="s">
        <v>505</v>
      </c>
      <c r="F45" s="207"/>
      <c r="G45" s="211" t="s">
        <v>181</v>
      </c>
      <c r="H45" s="212">
        <v>15000000</v>
      </c>
    </row>
    <row r="46" spans="1:8" ht="28.5" customHeight="1">
      <c r="A46" s="202"/>
      <c r="B46" s="203"/>
      <c r="C46" s="204"/>
      <c r="D46" s="217" t="s">
        <v>580</v>
      </c>
      <c r="E46" s="207" t="s">
        <v>505</v>
      </c>
      <c r="F46" s="206"/>
      <c r="G46" s="144" t="s">
        <v>523</v>
      </c>
      <c r="H46" s="212">
        <v>10000000</v>
      </c>
    </row>
    <row r="47" spans="1:8" ht="39" customHeight="1" thickBot="1">
      <c r="A47" s="202"/>
      <c r="B47" s="203"/>
      <c r="C47" s="204"/>
      <c r="D47" s="223" t="s">
        <v>580</v>
      </c>
      <c r="E47" s="206" t="s">
        <v>546</v>
      </c>
      <c r="F47" s="206"/>
      <c r="G47" s="144" t="s">
        <v>510</v>
      </c>
      <c r="H47" s="214">
        <v>8000000</v>
      </c>
    </row>
    <row r="48" spans="1:8" ht="15" customHeight="1" thickTop="1">
      <c r="A48" s="202"/>
      <c r="B48" s="203"/>
      <c r="C48" s="204"/>
      <c r="D48" s="223"/>
      <c r="E48" s="206"/>
      <c r="F48" s="206"/>
      <c r="G48" s="213"/>
      <c r="H48" s="204">
        <f>SUM(H28:H47)</f>
        <v>283811154.29</v>
      </c>
    </row>
    <row r="49" spans="1:8" ht="30.75" customHeight="1">
      <c r="A49" s="202" t="s">
        <v>491</v>
      </c>
      <c r="B49" s="202" t="s">
        <v>146</v>
      </c>
      <c r="C49" s="225">
        <f>SUM(C50:C115)</f>
        <v>737236162.8700001</v>
      </c>
      <c r="D49" s="221"/>
      <c r="E49" s="206"/>
      <c r="F49" s="206"/>
      <c r="G49" s="213"/>
      <c r="H49" s="212"/>
    </row>
    <row r="50" spans="1:8" ht="30" customHeight="1">
      <c r="A50" s="226"/>
      <c r="B50" s="227" t="s">
        <v>584</v>
      </c>
      <c r="C50" s="228">
        <v>2145.97</v>
      </c>
      <c r="D50" s="221" t="s">
        <v>580</v>
      </c>
      <c r="E50" s="206" t="s">
        <v>546</v>
      </c>
      <c r="F50" s="206"/>
      <c r="G50" s="208" t="s">
        <v>81</v>
      </c>
      <c r="H50" s="228">
        <v>2145.97</v>
      </c>
    </row>
    <row r="51" spans="1:8" ht="30" customHeight="1">
      <c r="A51" s="226"/>
      <c r="B51" s="227" t="s">
        <v>560</v>
      </c>
      <c r="C51" s="228">
        <v>27575382.13</v>
      </c>
      <c r="D51" s="221" t="s">
        <v>580</v>
      </c>
      <c r="E51" s="206" t="s">
        <v>546</v>
      </c>
      <c r="F51" s="206"/>
      <c r="G51" s="208" t="s">
        <v>81</v>
      </c>
      <c r="H51" s="228">
        <v>27575382.13</v>
      </c>
    </row>
    <row r="52" spans="1:8" ht="30" customHeight="1">
      <c r="A52" s="226"/>
      <c r="B52" s="229" t="s">
        <v>561</v>
      </c>
      <c r="C52" s="228">
        <v>1297416.2</v>
      </c>
      <c r="D52" s="221" t="s">
        <v>580</v>
      </c>
      <c r="E52" s="206" t="s">
        <v>546</v>
      </c>
      <c r="F52" s="206"/>
      <c r="G52" s="208" t="s">
        <v>81</v>
      </c>
      <c r="H52" s="228">
        <v>1297416.2</v>
      </c>
    </row>
    <row r="53" spans="1:8" ht="30" customHeight="1">
      <c r="A53" s="226"/>
      <c r="B53" s="227" t="s">
        <v>565</v>
      </c>
      <c r="C53" s="228">
        <v>13094.65</v>
      </c>
      <c r="D53" s="221" t="s">
        <v>580</v>
      </c>
      <c r="E53" s="206" t="s">
        <v>546</v>
      </c>
      <c r="F53" s="206"/>
      <c r="G53" s="208" t="s">
        <v>81</v>
      </c>
      <c r="H53" s="228">
        <v>13094.65</v>
      </c>
    </row>
    <row r="54" spans="1:8" ht="30" customHeight="1">
      <c r="A54" s="226"/>
      <c r="B54" s="227" t="s">
        <v>587</v>
      </c>
      <c r="C54" s="230">
        <v>1092.38</v>
      </c>
      <c r="D54" s="221" t="s">
        <v>580</v>
      </c>
      <c r="E54" s="206" t="s">
        <v>546</v>
      </c>
      <c r="F54" s="206"/>
      <c r="G54" s="208" t="s">
        <v>81</v>
      </c>
      <c r="H54" s="228">
        <v>1092.38</v>
      </c>
    </row>
    <row r="55" spans="1:8" ht="26.25" customHeight="1">
      <c r="A55" s="226"/>
      <c r="B55" s="227" t="s">
        <v>99</v>
      </c>
      <c r="C55" s="230">
        <v>4095229</v>
      </c>
      <c r="D55" s="221" t="s">
        <v>580</v>
      </c>
      <c r="E55" s="206" t="s">
        <v>546</v>
      </c>
      <c r="F55" s="206"/>
      <c r="G55" s="208" t="s">
        <v>81</v>
      </c>
      <c r="H55" s="228">
        <v>4095229</v>
      </c>
    </row>
    <row r="56" spans="1:8" ht="39" customHeight="1">
      <c r="A56" s="231"/>
      <c r="B56" s="227" t="s">
        <v>141</v>
      </c>
      <c r="C56" s="224">
        <v>6480.89</v>
      </c>
      <c r="D56" s="221" t="s">
        <v>580</v>
      </c>
      <c r="E56" s="206" t="s">
        <v>546</v>
      </c>
      <c r="F56" s="206"/>
      <c r="G56" s="208" t="s">
        <v>81</v>
      </c>
      <c r="H56" s="224">
        <v>6480.89</v>
      </c>
    </row>
    <row r="57" spans="1:8" ht="30" customHeight="1">
      <c r="A57" s="231"/>
      <c r="B57" s="229" t="s">
        <v>89</v>
      </c>
      <c r="C57" s="224">
        <v>177564.56</v>
      </c>
      <c r="D57" s="221" t="s">
        <v>580</v>
      </c>
      <c r="E57" s="206" t="s">
        <v>546</v>
      </c>
      <c r="F57" s="206"/>
      <c r="G57" s="208" t="s">
        <v>81</v>
      </c>
      <c r="H57" s="224">
        <v>177564.56</v>
      </c>
    </row>
    <row r="58" spans="1:8" ht="30" customHeight="1">
      <c r="A58" s="231"/>
      <c r="B58" s="229" t="s">
        <v>261</v>
      </c>
      <c r="C58" s="224">
        <v>200.04</v>
      </c>
      <c r="D58" s="221" t="s">
        <v>580</v>
      </c>
      <c r="E58" s="206" t="s">
        <v>546</v>
      </c>
      <c r="F58" s="206"/>
      <c r="G58" s="208" t="s">
        <v>81</v>
      </c>
      <c r="H58" s="224">
        <v>200.04</v>
      </c>
    </row>
    <row r="59" spans="1:8" ht="28.5" customHeight="1">
      <c r="A59" s="226"/>
      <c r="B59" s="227" t="s">
        <v>586</v>
      </c>
      <c r="C59" s="224">
        <v>1611889.09</v>
      </c>
      <c r="D59" s="221" t="s">
        <v>85</v>
      </c>
      <c r="E59" s="206" t="s">
        <v>86</v>
      </c>
      <c r="F59" s="206"/>
      <c r="G59" s="211" t="s">
        <v>75</v>
      </c>
      <c r="H59" s="224">
        <v>1611889.09</v>
      </c>
    </row>
    <row r="60" spans="1:8" ht="19.5" customHeight="1">
      <c r="A60" s="226"/>
      <c r="B60" s="227" t="s">
        <v>588</v>
      </c>
      <c r="C60" s="224">
        <v>397254.29</v>
      </c>
      <c r="D60" s="221" t="s">
        <v>85</v>
      </c>
      <c r="E60" s="206" t="s">
        <v>86</v>
      </c>
      <c r="F60" s="206"/>
      <c r="G60" s="211" t="s">
        <v>76</v>
      </c>
      <c r="H60" s="224">
        <v>397254.29</v>
      </c>
    </row>
    <row r="61" spans="1:8" ht="38.25" customHeight="1">
      <c r="A61" s="226"/>
      <c r="B61" s="227" t="s">
        <v>583</v>
      </c>
      <c r="C61" s="224">
        <v>4835667.25</v>
      </c>
      <c r="D61" s="221" t="s">
        <v>85</v>
      </c>
      <c r="E61" s="206" t="s">
        <v>86</v>
      </c>
      <c r="F61" s="206"/>
      <c r="G61" s="211" t="s">
        <v>77</v>
      </c>
      <c r="H61" s="224">
        <v>4835667.25</v>
      </c>
    </row>
    <row r="62" spans="1:8" ht="33" customHeight="1">
      <c r="A62" s="226"/>
      <c r="B62" s="227" t="s">
        <v>589</v>
      </c>
      <c r="C62" s="224">
        <v>2502702.05</v>
      </c>
      <c r="D62" s="221" t="s">
        <v>85</v>
      </c>
      <c r="E62" s="206" t="s">
        <v>86</v>
      </c>
      <c r="F62" s="206"/>
      <c r="G62" s="211" t="s">
        <v>78</v>
      </c>
      <c r="H62" s="224">
        <v>2502702.05</v>
      </c>
    </row>
    <row r="63" spans="1:8" ht="27" customHeight="1">
      <c r="A63" s="226"/>
      <c r="B63" s="227" t="s">
        <v>585</v>
      </c>
      <c r="C63" s="224">
        <v>16118890.85</v>
      </c>
      <c r="D63" s="221" t="s">
        <v>85</v>
      </c>
      <c r="E63" s="206" t="s">
        <v>86</v>
      </c>
      <c r="F63" s="206"/>
      <c r="G63" s="211" t="s">
        <v>79</v>
      </c>
      <c r="H63" s="224">
        <v>16118890.85</v>
      </c>
    </row>
    <row r="64" spans="1:8" ht="30" customHeight="1">
      <c r="A64" s="226"/>
      <c r="B64" s="227" t="s">
        <v>563</v>
      </c>
      <c r="C64" s="224">
        <v>4079423.67</v>
      </c>
      <c r="D64" s="221" t="s">
        <v>85</v>
      </c>
      <c r="E64" s="206" t="s">
        <v>86</v>
      </c>
      <c r="F64" s="206"/>
      <c r="G64" s="211" t="s">
        <v>80</v>
      </c>
      <c r="H64" s="224">
        <v>4079423.67</v>
      </c>
    </row>
    <row r="65" spans="1:8" ht="26.25" customHeight="1">
      <c r="A65" s="226"/>
      <c r="B65" s="227" t="s">
        <v>100</v>
      </c>
      <c r="C65" s="224">
        <v>13325193.06</v>
      </c>
      <c r="D65" s="221" t="s">
        <v>85</v>
      </c>
      <c r="E65" s="206" t="s">
        <v>86</v>
      </c>
      <c r="F65" s="206"/>
      <c r="G65" s="235" t="s">
        <v>129</v>
      </c>
      <c r="H65" s="224">
        <v>13325193.06</v>
      </c>
    </row>
    <row r="66" spans="1:8" ht="27.75" customHeight="1">
      <c r="A66" s="231"/>
      <c r="B66" s="227" t="s">
        <v>84</v>
      </c>
      <c r="C66" s="228">
        <v>4877546.61</v>
      </c>
      <c r="D66" s="221" t="s">
        <v>580</v>
      </c>
      <c r="E66" s="206" t="s">
        <v>547</v>
      </c>
      <c r="F66" s="206"/>
      <c r="G66" s="235" t="s">
        <v>182</v>
      </c>
      <c r="H66" s="224">
        <v>4877546.61</v>
      </c>
    </row>
    <row r="67" spans="1:8" ht="26.25" customHeight="1" thickBot="1">
      <c r="A67" s="231"/>
      <c r="B67" s="227" t="s">
        <v>562</v>
      </c>
      <c r="C67" s="228">
        <v>22779646.91</v>
      </c>
      <c r="D67" s="237" t="s">
        <v>502</v>
      </c>
      <c r="E67" s="206" t="s">
        <v>88</v>
      </c>
      <c r="F67" s="206"/>
      <c r="G67" s="213" t="s">
        <v>535</v>
      </c>
      <c r="H67" s="232">
        <v>22779646.91</v>
      </c>
    </row>
    <row r="68" spans="1:8" ht="26.25" customHeight="1" thickTop="1">
      <c r="A68" s="231"/>
      <c r="B68" s="227"/>
      <c r="C68" s="228"/>
      <c r="D68" s="237"/>
      <c r="E68" s="206"/>
      <c r="F68" s="206"/>
      <c r="G68" s="213"/>
      <c r="H68" s="234">
        <f>SUM(H50:H67)</f>
        <v>103696819.6</v>
      </c>
    </row>
    <row r="69" spans="1:8" s="238" customFormat="1" ht="15" customHeight="1">
      <c r="A69" s="231"/>
      <c r="B69" s="236"/>
      <c r="C69" s="228"/>
      <c r="D69" s="237"/>
      <c r="E69" s="206"/>
      <c r="F69" s="206"/>
      <c r="G69" s="213"/>
      <c r="H69" s="228"/>
    </row>
    <row r="70" spans="1:8" ht="15" customHeight="1">
      <c r="A70" s="231"/>
      <c r="B70" s="236" t="s">
        <v>130</v>
      </c>
      <c r="C70" s="224">
        <v>90882213.27</v>
      </c>
      <c r="D70" s="221" t="s">
        <v>580</v>
      </c>
      <c r="E70" s="206" t="s">
        <v>503</v>
      </c>
      <c r="F70" s="206"/>
      <c r="G70" s="213" t="s">
        <v>59</v>
      </c>
      <c r="H70" s="228">
        <v>65882213.27</v>
      </c>
    </row>
    <row r="71" spans="1:8" ht="26.25" customHeight="1" thickBot="1">
      <c r="A71" s="231"/>
      <c r="B71" s="236"/>
      <c r="C71" s="224"/>
      <c r="D71" s="221" t="s">
        <v>580</v>
      </c>
      <c r="E71" s="206" t="s">
        <v>503</v>
      </c>
      <c r="F71" s="206"/>
      <c r="G71" s="213" t="s">
        <v>385</v>
      </c>
      <c r="H71" s="239">
        <v>25000000</v>
      </c>
    </row>
    <row r="72" spans="1:8" ht="15" customHeight="1" thickTop="1">
      <c r="A72" s="231"/>
      <c r="B72" s="236"/>
      <c r="C72" s="224"/>
      <c r="D72" s="221"/>
      <c r="E72" s="206"/>
      <c r="F72" s="206"/>
      <c r="G72" s="213"/>
      <c r="H72" s="234">
        <f>SUM(H70:H71)</f>
        <v>90882213.27000001</v>
      </c>
    </row>
    <row r="73" spans="1:8" ht="15" customHeight="1">
      <c r="A73" s="231"/>
      <c r="B73" s="236"/>
      <c r="C73" s="224"/>
      <c r="D73" s="221"/>
      <c r="E73" s="206"/>
      <c r="F73" s="206"/>
      <c r="G73" s="213"/>
      <c r="H73" s="234"/>
    </row>
    <row r="74" spans="1:8" ht="15" customHeight="1">
      <c r="A74" s="231"/>
      <c r="B74" s="227" t="s">
        <v>142</v>
      </c>
      <c r="C74" s="224">
        <v>5300</v>
      </c>
      <c r="D74" s="218" t="s">
        <v>85</v>
      </c>
      <c r="E74" s="207" t="s">
        <v>546</v>
      </c>
      <c r="F74" s="219"/>
      <c r="G74" s="219" t="s">
        <v>352</v>
      </c>
      <c r="H74" s="224">
        <v>5300</v>
      </c>
    </row>
    <row r="75" spans="1:8" ht="29.25" customHeight="1">
      <c r="A75" s="226"/>
      <c r="B75" s="229" t="s">
        <v>134</v>
      </c>
      <c r="C75" s="224">
        <v>2695482.64</v>
      </c>
      <c r="D75" s="221" t="s">
        <v>582</v>
      </c>
      <c r="E75" s="206" t="s">
        <v>504</v>
      </c>
      <c r="F75" s="206" t="s">
        <v>546</v>
      </c>
      <c r="G75" s="208" t="s">
        <v>269</v>
      </c>
      <c r="H75" s="224">
        <v>2695482.64</v>
      </c>
    </row>
    <row r="76" spans="1:8" ht="26.25" customHeight="1">
      <c r="A76" s="231"/>
      <c r="B76" s="236" t="s">
        <v>128</v>
      </c>
      <c r="C76" s="224">
        <v>7540900</v>
      </c>
      <c r="D76" s="221" t="s">
        <v>580</v>
      </c>
      <c r="E76" s="206" t="s">
        <v>547</v>
      </c>
      <c r="F76" s="206"/>
      <c r="G76" s="213" t="s">
        <v>360</v>
      </c>
      <c r="H76" s="212">
        <v>7540900</v>
      </c>
    </row>
    <row r="77" spans="1:8" ht="15" customHeight="1">
      <c r="A77" s="231"/>
      <c r="B77" s="229"/>
      <c r="C77" s="240"/>
      <c r="D77" s="221"/>
      <c r="E77" s="206"/>
      <c r="F77" s="206"/>
      <c r="G77" s="213"/>
      <c r="H77" s="241"/>
    </row>
    <row r="78" spans="1:8" ht="28.5" customHeight="1">
      <c r="A78" s="231"/>
      <c r="B78" s="229" t="s">
        <v>83</v>
      </c>
      <c r="C78" s="240">
        <v>360263981.04</v>
      </c>
      <c r="D78" s="221" t="s">
        <v>502</v>
      </c>
      <c r="E78" s="206" t="s">
        <v>132</v>
      </c>
      <c r="F78" s="206"/>
      <c r="G78" s="213" t="s">
        <v>316</v>
      </c>
      <c r="H78" s="228">
        <v>6565400</v>
      </c>
    </row>
    <row r="79" spans="1:8" ht="15" customHeight="1">
      <c r="A79" s="231"/>
      <c r="B79" s="242"/>
      <c r="C79" s="204"/>
      <c r="D79" s="221" t="s">
        <v>580</v>
      </c>
      <c r="E79" s="206" t="s">
        <v>547</v>
      </c>
      <c r="F79" s="206"/>
      <c r="G79" s="213" t="s">
        <v>317</v>
      </c>
      <c r="H79" s="228">
        <v>20000000</v>
      </c>
    </row>
    <row r="80" spans="1:8" ht="15" customHeight="1">
      <c r="A80" s="231"/>
      <c r="B80" s="229"/>
      <c r="C80" s="243"/>
      <c r="D80" s="221" t="s">
        <v>580</v>
      </c>
      <c r="E80" s="206" t="s">
        <v>547</v>
      </c>
      <c r="F80" s="206"/>
      <c r="G80" s="213" t="s">
        <v>318</v>
      </c>
      <c r="H80" s="228">
        <v>4029000</v>
      </c>
    </row>
    <row r="81" spans="1:8" ht="15" customHeight="1">
      <c r="A81" s="231"/>
      <c r="B81" s="229"/>
      <c r="C81" s="243"/>
      <c r="D81" s="221" t="s">
        <v>580</v>
      </c>
      <c r="E81" s="206" t="s">
        <v>547</v>
      </c>
      <c r="F81" s="206"/>
      <c r="G81" s="213" t="s">
        <v>319</v>
      </c>
      <c r="H81" s="228">
        <v>20000000</v>
      </c>
    </row>
    <row r="82" spans="1:8" ht="15" customHeight="1">
      <c r="A82" s="231"/>
      <c r="B82" s="229"/>
      <c r="C82" s="243"/>
      <c r="D82" s="221" t="s">
        <v>580</v>
      </c>
      <c r="E82" s="206" t="s">
        <v>547</v>
      </c>
      <c r="F82" s="206"/>
      <c r="G82" s="213" t="s">
        <v>320</v>
      </c>
      <c r="H82" s="228">
        <v>2037361</v>
      </c>
    </row>
    <row r="83" spans="1:8" ht="28.5" customHeight="1">
      <c r="A83" s="231"/>
      <c r="B83" s="229"/>
      <c r="C83" s="244"/>
      <c r="D83" s="221" t="s">
        <v>580</v>
      </c>
      <c r="E83" s="206" t="s">
        <v>547</v>
      </c>
      <c r="F83" s="206"/>
      <c r="G83" s="213" t="s">
        <v>321</v>
      </c>
      <c r="H83" s="228">
        <v>6015314</v>
      </c>
    </row>
    <row r="84" spans="1:8" ht="28.5" customHeight="1">
      <c r="A84" s="231"/>
      <c r="B84" s="229"/>
      <c r="C84" s="244"/>
      <c r="D84" s="221" t="s">
        <v>580</v>
      </c>
      <c r="E84" s="206" t="s">
        <v>547</v>
      </c>
      <c r="F84" s="206"/>
      <c r="G84" s="213" t="s">
        <v>322</v>
      </c>
      <c r="H84" s="228">
        <v>9188410</v>
      </c>
    </row>
    <row r="85" spans="1:8" ht="26.25" customHeight="1">
      <c r="A85" s="231"/>
      <c r="B85" s="219"/>
      <c r="C85" s="245"/>
      <c r="D85" s="221" t="s">
        <v>580</v>
      </c>
      <c r="E85" s="206" t="s">
        <v>547</v>
      </c>
      <c r="F85" s="206"/>
      <c r="G85" s="213" t="s">
        <v>323</v>
      </c>
      <c r="H85" s="228">
        <v>60000000</v>
      </c>
    </row>
    <row r="86" spans="1:8" ht="15" customHeight="1">
      <c r="A86" s="231"/>
      <c r="B86" s="219"/>
      <c r="C86" s="246"/>
      <c r="D86" s="221" t="s">
        <v>580</v>
      </c>
      <c r="E86" s="206" t="s">
        <v>547</v>
      </c>
      <c r="F86" s="206"/>
      <c r="G86" s="213" t="s">
        <v>327</v>
      </c>
      <c r="H86" s="228">
        <v>50000000</v>
      </c>
    </row>
    <row r="87" spans="1:8" ht="15" customHeight="1">
      <c r="A87" s="231"/>
      <c r="B87" s="219"/>
      <c r="C87" s="246"/>
      <c r="D87" s="221" t="s">
        <v>580</v>
      </c>
      <c r="E87" s="206" t="s">
        <v>547</v>
      </c>
      <c r="F87" s="206"/>
      <c r="G87" s="213" t="s">
        <v>334</v>
      </c>
      <c r="H87" s="228">
        <v>10000000</v>
      </c>
    </row>
    <row r="88" spans="1:8" ht="41.25" customHeight="1">
      <c r="A88" s="231"/>
      <c r="B88" s="219"/>
      <c r="C88" s="246"/>
      <c r="D88" s="221" t="s">
        <v>580</v>
      </c>
      <c r="E88" s="206" t="s">
        <v>547</v>
      </c>
      <c r="F88" s="206"/>
      <c r="G88" s="213" t="s">
        <v>339</v>
      </c>
      <c r="H88" s="228">
        <v>70000000</v>
      </c>
    </row>
    <row r="89" spans="1:8" ht="15" customHeight="1">
      <c r="A89" s="231"/>
      <c r="B89" s="219"/>
      <c r="C89" s="246"/>
      <c r="D89" s="221" t="s">
        <v>580</v>
      </c>
      <c r="E89" s="206" t="s">
        <v>547</v>
      </c>
      <c r="F89" s="206"/>
      <c r="G89" s="213" t="s">
        <v>340</v>
      </c>
      <c r="H89" s="228">
        <v>20000000</v>
      </c>
    </row>
    <row r="90" spans="1:8" ht="15" customHeight="1">
      <c r="A90" s="231"/>
      <c r="B90" s="219"/>
      <c r="C90" s="246"/>
      <c r="D90" s="221" t="s">
        <v>580</v>
      </c>
      <c r="E90" s="206" t="s">
        <v>547</v>
      </c>
      <c r="F90" s="206"/>
      <c r="G90" s="213" t="s">
        <v>341</v>
      </c>
      <c r="H90" s="228">
        <v>15000000</v>
      </c>
    </row>
    <row r="91" spans="1:8" ht="15" customHeight="1">
      <c r="A91" s="231"/>
      <c r="B91" s="219"/>
      <c r="C91" s="246"/>
      <c r="D91" s="221" t="s">
        <v>580</v>
      </c>
      <c r="E91" s="206" t="s">
        <v>547</v>
      </c>
      <c r="F91" s="206"/>
      <c r="G91" s="213" t="s">
        <v>342</v>
      </c>
      <c r="H91" s="228">
        <v>20000000</v>
      </c>
    </row>
    <row r="92" spans="1:8" ht="15" customHeight="1">
      <c r="A92" s="231"/>
      <c r="B92" s="219"/>
      <c r="C92" s="246"/>
      <c r="D92" s="221" t="s">
        <v>580</v>
      </c>
      <c r="E92" s="206" t="s">
        <v>547</v>
      </c>
      <c r="F92" s="206"/>
      <c r="G92" s="213" t="s">
        <v>343</v>
      </c>
      <c r="H92" s="228">
        <v>20000000</v>
      </c>
    </row>
    <row r="93" spans="1:8" ht="28.5" customHeight="1">
      <c r="A93" s="231"/>
      <c r="B93" s="219"/>
      <c r="C93" s="246"/>
      <c r="D93" s="221" t="s">
        <v>580</v>
      </c>
      <c r="E93" s="206" t="s">
        <v>547</v>
      </c>
      <c r="F93" s="206"/>
      <c r="G93" s="213" t="s">
        <v>379</v>
      </c>
      <c r="H93" s="247">
        <v>15000000</v>
      </c>
    </row>
    <row r="94" spans="1:8" ht="26.25" customHeight="1">
      <c r="A94" s="231"/>
      <c r="B94" s="219"/>
      <c r="C94" s="246"/>
      <c r="D94" s="221" t="s">
        <v>580</v>
      </c>
      <c r="E94" s="206" t="s">
        <v>547</v>
      </c>
      <c r="F94" s="206"/>
      <c r="G94" s="235" t="s">
        <v>182</v>
      </c>
      <c r="H94" s="247">
        <v>5074396.04</v>
      </c>
    </row>
    <row r="95" spans="1:8" ht="27" customHeight="1" thickBot="1">
      <c r="A95" s="231"/>
      <c r="B95" s="219"/>
      <c r="C95" s="246"/>
      <c r="D95" s="221" t="s">
        <v>580</v>
      </c>
      <c r="E95" s="206" t="s">
        <v>547</v>
      </c>
      <c r="F95" s="206"/>
      <c r="G95" s="213" t="s">
        <v>360</v>
      </c>
      <c r="H95" s="248">
        <v>7354100</v>
      </c>
    </row>
    <row r="96" spans="1:8" ht="19.5" customHeight="1" thickTop="1">
      <c r="A96" s="231"/>
      <c r="B96" s="242"/>
      <c r="C96" s="204"/>
      <c r="D96" s="221"/>
      <c r="E96" s="206"/>
      <c r="F96" s="206"/>
      <c r="G96" s="249"/>
      <c r="H96" s="204">
        <f>SUM(H78:H95)</f>
        <v>360263981.04</v>
      </c>
    </row>
    <row r="97" spans="1:8" ht="15" customHeight="1">
      <c r="A97" s="231"/>
      <c r="B97" s="229"/>
      <c r="C97" s="250"/>
      <c r="D97" s="221"/>
      <c r="E97" s="206"/>
      <c r="F97" s="206"/>
      <c r="G97" s="251"/>
      <c r="H97" s="212"/>
    </row>
    <row r="98" spans="1:8" ht="15" customHeight="1">
      <c r="A98" s="231"/>
      <c r="B98" s="229" t="s">
        <v>101</v>
      </c>
      <c r="C98" s="250">
        <v>4182509.19</v>
      </c>
      <c r="D98" s="218" t="s">
        <v>85</v>
      </c>
      <c r="E98" s="207" t="s">
        <v>546</v>
      </c>
      <c r="F98" s="219"/>
      <c r="G98" s="219" t="s">
        <v>352</v>
      </c>
      <c r="H98" s="145">
        <v>1887991.83</v>
      </c>
    </row>
    <row r="99" spans="1:8" ht="26.25" customHeight="1" thickBot="1">
      <c r="A99" s="231"/>
      <c r="B99" s="229"/>
      <c r="C99" s="250"/>
      <c r="D99" s="221" t="s">
        <v>582</v>
      </c>
      <c r="E99" s="206" t="s">
        <v>504</v>
      </c>
      <c r="F99" s="206" t="s">
        <v>546</v>
      </c>
      <c r="G99" s="208" t="s">
        <v>269</v>
      </c>
      <c r="H99" s="252">
        <v>2294517.36</v>
      </c>
    </row>
    <row r="100" spans="1:8" ht="15" customHeight="1" thickTop="1">
      <c r="A100" s="231"/>
      <c r="B100" s="229"/>
      <c r="C100" s="250"/>
      <c r="D100" s="253"/>
      <c r="E100" s="206"/>
      <c r="F100" s="222"/>
      <c r="G100" s="220"/>
      <c r="H100" s="254">
        <f>SUM(H98:H99)</f>
        <v>4182509.19</v>
      </c>
    </row>
    <row r="101" spans="1:8" ht="15" customHeight="1">
      <c r="A101" s="231"/>
      <c r="B101" s="229"/>
      <c r="C101" s="250"/>
      <c r="D101" s="221"/>
      <c r="E101" s="206"/>
      <c r="F101" s="206"/>
      <c r="G101" s="251"/>
      <c r="H101" s="145"/>
    </row>
    <row r="102" spans="1:8" ht="27" customHeight="1">
      <c r="A102" s="231"/>
      <c r="B102" s="229" t="s">
        <v>264</v>
      </c>
      <c r="C102" s="243">
        <v>16567611.48</v>
      </c>
      <c r="D102" s="221" t="s">
        <v>582</v>
      </c>
      <c r="E102" s="206" t="s">
        <v>504</v>
      </c>
      <c r="F102" s="206" t="s">
        <v>546</v>
      </c>
      <c r="G102" s="208" t="s">
        <v>269</v>
      </c>
      <c r="H102" s="243">
        <v>16567611.48</v>
      </c>
    </row>
    <row r="103" spans="1:8" ht="15" customHeight="1">
      <c r="A103" s="231"/>
      <c r="B103" s="229" t="s">
        <v>102</v>
      </c>
      <c r="C103" s="243">
        <v>33233.2</v>
      </c>
      <c r="D103" s="218" t="s">
        <v>85</v>
      </c>
      <c r="E103" s="207" t="s">
        <v>546</v>
      </c>
      <c r="F103" s="219"/>
      <c r="G103" s="219" t="s">
        <v>352</v>
      </c>
      <c r="H103" s="243">
        <v>33233.2</v>
      </c>
    </row>
    <row r="104" spans="1:8" ht="24.75" customHeight="1">
      <c r="A104" s="231"/>
      <c r="B104" s="229" t="s">
        <v>564</v>
      </c>
      <c r="C104" s="243">
        <v>6407812.58</v>
      </c>
      <c r="D104" s="221" t="s">
        <v>580</v>
      </c>
      <c r="E104" s="206" t="s">
        <v>547</v>
      </c>
      <c r="F104" s="206" t="s">
        <v>546</v>
      </c>
      <c r="G104" s="251" t="s">
        <v>127</v>
      </c>
      <c r="H104" s="243">
        <v>6407812.58</v>
      </c>
    </row>
    <row r="105" spans="1:8" ht="15" customHeight="1">
      <c r="A105" s="231"/>
      <c r="B105" s="229"/>
      <c r="C105" s="243"/>
      <c r="D105" s="221"/>
      <c r="E105" s="206"/>
      <c r="F105" s="206"/>
      <c r="G105" s="251"/>
      <c r="H105" s="243"/>
    </row>
    <row r="106" spans="1:8" ht="24.75" customHeight="1">
      <c r="A106" s="231"/>
      <c r="B106" s="229" t="s">
        <v>262</v>
      </c>
      <c r="C106" s="243">
        <v>1310490.01</v>
      </c>
      <c r="D106" s="221" t="s">
        <v>580</v>
      </c>
      <c r="E106" s="206" t="s">
        <v>547</v>
      </c>
      <c r="F106" s="206"/>
      <c r="G106" s="235" t="s">
        <v>182</v>
      </c>
      <c r="H106" s="212">
        <v>48057.35</v>
      </c>
    </row>
    <row r="107" spans="1:8" ht="24.75" customHeight="1" thickBot="1">
      <c r="A107" s="231"/>
      <c r="B107" s="229"/>
      <c r="C107" s="243"/>
      <c r="D107" s="221" t="s">
        <v>580</v>
      </c>
      <c r="E107" s="206" t="s">
        <v>547</v>
      </c>
      <c r="F107" s="206"/>
      <c r="G107" s="213" t="s">
        <v>340</v>
      </c>
      <c r="H107" s="214">
        <v>1262432.66</v>
      </c>
    </row>
    <row r="108" spans="1:8" ht="24.75" customHeight="1" thickTop="1">
      <c r="A108" s="231"/>
      <c r="B108" s="229"/>
      <c r="C108" s="243"/>
      <c r="D108" s="221"/>
      <c r="E108" s="206"/>
      <c r="F108" s="206"/>
      <c r="G108" s="235"/>
      <c r="H108" s="250">
        <f>SUM(H106:H107)</f>
        <v>1310490.01</v>
      </c>
    </row>
    <row r="109" spans="1:8" ht="15" customHeight="1">
      <c r="A109" s="231"/>
      <c r="B109" s="229"/>
      <c r="C109" s="243"/>
      <c r="D109" s="221"/>
      <c r="E109" s="206"/>
      <c r="F109" s="206"/>
      <c r="G109" s="235"/>
      <c r="H109" s="250"/>
    </row>
    <row r="110" spans="1:8" ht="24.75" customHeight="1">
      <c r="A110" s="231"/>
      <c r="B110" s="229" t="s">
        <v>263</v>
      </c>
      <c r="C110" s="243">
        <v>3290833.79</v>
      </c>
      <c r="D110" s="221" t="s">
        <v>502</v>
      </c>
      <c r="E110" s="206" t="s">
        <v>546</v>
      </c>
      <c r="F110" s="206"/>
      <c r="G110" s="251" t="s">
        <v>344</v>
      </c>
      <c r="H110" s="212">
        <v>3290833.79</v>
      </c>
    </row>
    <row r="111" spans="1:8" ht="24.75" customHeight="1">
      <c r="A111" s="231"/>
      <c r="B111" s="229" t="s">
        <v>266</v>
      </c>
      <c r="C111" s="243">
        <v>1577853.9</v>
      </c>
      <c r="D111" s="221" t="s">
        <v>580</v>
      </c>
      <c r="E111" s="206" t="s">
        <v>503</v>
      </c>
      <c r="F111" s="206"/>
      <c r="G111" s="213" t="s">
        <v>59</v>
      </c>
      <c r="H111" s="212">
        <v>1577853.9</v>
      </c>
    </row>
    <row r="112" spans="1:8" ht="24.75" customHeight="1">
      <c r="A112" s="231"/>
      <c r="B112" s="229" t="s">
        <v>267</v>
      </c>
      <c r="C112" s="243">
        <v>43510</v>
      </c>
      <c r="D112" s="221" t="s">
        <v>502</v>
      </c>
      <c r="E112" s="206" t="s">
        <v>547</v>
      </c>
      <c r="F112" s="206"/>
      <c r="G112" s="251" t="s">
        <v>346</v>
      </c>
      <c r="H112" s="212">
        <v>43510</v>
      </c>
    </row>
    <row r="113" spans="1:8" ht="24.75" customHeight="1">
      <c r="A113" s="231"/>
      <c r="B113" s="229" t="s">
        <v>295</v>
      </c>
      <c r="C113" s="243">
        <v>719242.96</v>
      </c>
      <c r="D113" s="221" t="s">
        <v>502</v>
      </c>
      <c r="E113" s="206" t="s">
        <v>504</v>
      </c>
      <c r="F113" s="206" t="s">
        <v>132</v>
      </c>
      <c r="G113" s="211" t="s">
        <v>537</v>
      </c>
      <c r="H113" s="212">
        <v>719242.96</v>
      </c>
    </row>
    <row r="114" spans="1:8" ht="15" customHeight="1">
      <c r="A114" s="231"/>
      <c r="B114" s="229"/>
      <c r="C114" s="243"/>
      <c r="D114" s="221"/>
      <c r="E114" s="206"/>
      <c r="F114" s="206"/>
      <c r="G114" s="251"/>
      <c r="H114" s="255"/>
    </row>
    <row r="115" spans="1:8" ht="15" customHeight="1">
      <c r="A115" s="231"/>
      <c r="B115" s="256" t="s">
        <v>87</v>
      </c>
      <c r="C115" s="257">
        <v>138018369.21</v>
      </c>
      <c r="D115" s="219"/>
      <c r="E115" s="219"/>
      <c r="F115" s="219"/>
      <c r="G115" s="219"/>
      <c r="H115" s="219"/>
    </row>
    <row r="116" spans="1:8" ht="26.25" customHeight="1">
      <c r="A116" s="231"/>
      <c r="B116" s="144" t="s">
        <v>226</v>
      </c>
      <c r="C116" s="243">
        <v>154.94</v>
      </c>
      <c r="D116" s="221" t="s">
        <v>502</v>
      </c>
      <c r="E116" s="206" t="s">
        <v>132</v>
      </c>
      <c r="F116" s="206" t="s">
        <v>232</v>
      </c>
      <c r="G116" s="259" t="s">
        <v>347</v>
      </c>
      <c r="H116" s="250">
        <v>154.94</v>
      </c>
    </row>
    <row r="117" spans="1:8" ht="25.5" customHeight="1">
      <c r="A117" s="231"/>
      <c r="B117" s="144" t="s">
        <v>270</v>
      </c>
      <c r="C117" s="243">
        <v>30337.95</v>
      </c>
      <c r="D117" s="221" t="s">
        <v>502</v>
      </c>
      <c r="E117" s="206" t="s">
        <v>132</v>
      </c>
      <c r="F117" s="206" t="s">
        <v>232</v>
      </c>
      <c r="G117" s="144" t="s">
        <v>347</v>
      </c>
      <c r="H117" s="212">
        <v>30337.95</v>
      </c>
    </row>
    <row r="118" spans="1:8" ht="27.75" customHeight="1">
      <c r="A118" s="231"/>
      <c r="B118" s="144" t="s">
        <v>230</v>
      </c>
      <c r="C118" s="243">
        <v>1.12</v>
      </c>
      <c r="D118" s="221" t="s">
        <v>502</v>
      </c>
      <c r="E118" s="206" t="s">
        <v>132</v>
      </c>
      <c r="F118" s="206" t="s">
        <v>232</v>
      </c>
      <c r="G118" s="144" t="s">
        <v>347</v>
      </c>
      <c r="H118" s="212">
        <v>1.12</v>
      </c>
    </row>
    <row r="119" spans="1:8" ht="27.75" customHeight="1">
      <c r="A119" s="231"/>
      <c r="B119" s="144" t="s">
        <v>271</v>
      </c>
      <c r="C119" s="243">
        <v>1096.82</v>
      </c>
      <c r="D119" s="221" t="s">
        <v>502</v>
      </c>
      <c r="E119" s="206" t="s">
        <v>132</v>
      </c>
      <c r="F119" s="206" t="s">
        <v>232</v>
      </c>
      <c r="G119" s="144" t="s">
        <v>347</v>
      </c>
      <c r="H119" s="212">
        <v>1096.82</v>
      </c>
    </row>
    <row r="120" spans="1:8" ht="19.5" customHeight="1">
      <c r="A120" s="231"/>
      <c r="B120" s="144" t="s">
        <v>384</v>
      </c>
      <c r="C120" s="243">
        <v>120.8</v>
      </c>
      <c r="D120" s="221" t="s">
        <v>502</v>
      </c>
      <c r="E120" s="206" t="s">
        <v>132</v>
      </c>
      <c r="F120" s="206" t="s">
        <v>232</v>
      </c>
      <c r="G120" s="144" t="s">
        <v>347</v>
      </c>
      <c r="H120" s="212">
        <v>120.8</v>
      </c>
    </row>
    <row r="121" spans="1:8" ht="25.5" customHeight="1">
      <c r="A121" s="231"/>
      <c r="B121" s="144" t="s">
        <v>231</v>
      </c>
      <c r="C121" s="243">
        <v>125740.8</v>
      </c>
      <c r="D121" s="221" t="s">
        <v>502</v>
      </c>
      <c r="E121" s="206" t="s">
        <v>132</v>
      </c>
      <c r="F121" s="206" t="s">
        <v>232</v>
      </c>
      <c r="G121" s="144" t="s">
        <v>347</v>
      </c>
      <c r="H121" s="212">
        <v>125740.8</v>
      </c>
    </row>
    <row r="122" spans="1:8" ht="25.5" customHeight="1">
      <c r="A122" s="231"/>
      <c r="B122" s="144" t="s">
        <v>386</v>
      </c>
      <c r="C122" s="243">
        <v>1174</v>
      </c>
      <c r="D122" s="221" t="s">
        <v>502</v>
      </c>
      <c r="E122" s="206" t="s">
        <v>132</v>
      </c>
      <c r="F122" s="206" t="s">
        <v>232</v>
      </c>
      <c r="G122" s="144" t="s">
        <v>347</v>
      </c>
      <c r="H122" s="212">
        <v>1174</v>
      </c>
    </row>
    <row r="123" spans="1:8" ht="19.5" customHeight="1">
      <c r="A123" s="231"/>
      <c r="B123" s="144" t="s">
        <v>273</v>
      </c>
      <c r="C123" s="243">
        <v>48209.27</v>
      </c>
      <c r="D123" s="221" t="s">
        <v>502</v>
      </c>
      <c r="E123" s="206" t="s">
        <v>132</v>
      </c>
      <c r="F123" s="206" t="s">
        <v>232</v>
      </c>
      <c r="G123" s="144" t="s">
        <v>347</v>
      </c>
      <c r="H123" s="212">
        <v>48209.27</v>
      </c>
    </row>
    <row r="124" spans="1:8" ht="26.25" customHeight="1">
      <c r="A124" s="231"/>
      <c r="B124" s="144" t="s">
        <v>91</v>
      </c>
      <c r="C124" s="243">
        <v>3128.21</v>
      </c>
      <c r="D124" s="221" t="s">
        <v>502</v>
      </c>
      <c r="E124" s="206" t="s">
        <v>132</v>
      </c>
      <c r="F124" s="206" t="s">
        <v>232</v>
      </c>
      <c r="G124" s="144" t="s">
        <v>347</v>
      </c>
      <c r="H124" s="212">
        <v>3128.21</v>
      </c>
    </row>
    <row r="125" spans="1:8" ht="27.75" customHeight="1">
      <c r="A125" s="231"/>
      <c r="B125" s="144" t="s">
        <v>274</v>
      </c>
      <c r="C125" s="243">
        <v>926883.16</v>
      </c>
      <c r="D125" s="221" t="s">
        <v>502</v>
      </c>
      <c r="E125" s="206" t="s">
        <v>132</v>
      </c>
      <c r="F125" s="206" t="s">
        <v>232</v>
      </c>
      <c r="G125" s="144" t="s">
        <v>347</v>
      </c>
      <c r="H125" s="212">
        <v>926883.16</v>
      </c>
    </row>
    <row r="126" spans="1:8" ht="27" customHeight="1">
      <c r="A126" s="231"/>
      <c r="B126" s="144" t="s">
        <v>275</v>
      </c>
      <c r="C126" s="243">
        <v>124814</v>
      </c>
      <c r="D126" s="221" t="s">
        <v>502</v>
      </c>
      <c r="E126" s="206" t="s">
        <v>132</v>
      </c>
      <c r="F126" s="206" t="s">
        <v>232</v>
      </c>
      <c r="G126" s="144" t="s">
        <v>347</v>
      </c>
      <c r="H126" s="212">
        <v>124814</v>
      </c>
    </row>
    <row r="127" spans="1:8" ht="25.5" customHeight="1">
      <c r="A127" s="231"/>
      <c r="B127" s="144" t="s">
        <v>276</v>
      </c>
      <c r="C127" s="243">
        <v>299140.84</v>
      </c>
      <c r="D127" s="221" t="s">
        <v>502</v>
      </c>
      <c r="E127" s="206" t="s">
        <v>132</v>
      </c>
      <c r="F127" s="206" t="s">
        <v>232</v>
      </c>
      <c r="G127" s="144" t="s">
        <v>347</v>
      </c>
      <c r="H127" s="212">
        <v>299140.84</v>
      </c>
    </row>
    <row r="128" spans="1:8" ht="36" customHeight="1">
      <c r="A128" s="231"/>
      <c r="B128" s="144" t="s">
        <v>298</v>
      </c>
      <c r="C128" s="243">
        <v>9217.12</v>
      </c>
      <c r="D128" s="221" t="s">
        <v>502</v>
      </c>
      <c r="E128" s="206" t="s">
        <v>132</v>
      </c>
      <c r="F128" s="206" t="s">
        <v>232</v>
      </c>
      <c r="G128" s="144" t="s">
        <v>347</v>
      </c>
      <c r="H128" s="212">
        <v>9217.12</v>
      </c>
    </row>
    <row r="129" spans="1:8" ht="27" customHeight="1">
      <c r="A129" s="231"/>
      <c r="B129" s="144" t="s">
        <v>388</v>
      </c>
      <c r="C129" s="243">
        <v>8964</v>
      </c>
      <c r="D129" s="221" t="s">
        <v>502</v>
      </c>
      <c r="E129" s="206" t="s">
        <v>132</v>
      </c>
      <c r="F129" s="206" t="s">
        <v>232</v>
      </c>
      <c r="G129" s="144" t="s">
        <v>347</v>
      </c>
      <c r="H129" s="212">
        <v>8964</v>
      </c>
    </row>
    <row r="130" spans="1:8" ht="33" customHeight="1">
      <c r="A130" s="231"/>
      <c r="B130" s="144" t="s">
        <v>279</v>
      </c>
      <c r="C130" s="243">
        <f>42000+20380.13</f>
        <v>62380.130000000005</v>
      </c>
      <c r="D130" s="221" t="s">
        <v>502</v>
      </c>
      <c r="E130" s="206" t="s">
        <v>132</v>
      </c>
      <c r="F130" s="206" t="s">
        <v>232</v>
      </c>
      <c r="G130" s="144" t="s">
        <v>347</v>
      </c>
      <c r="H130" s="212">
        <f>42000+20380.13</f>
        <v>62380.130000000005</v>
      </c>
    </row>
    <row r="131" spans="1:8" ht="27" customHeight="1">
      <c r="A131" s="231"/>
      <c r="B131" s="144" t="s">
        <v>227</v>
      </c>
      <c r="C131" s="243">
        <v>24</v>
      </c>
      <c r="D131" s="221" t="s">
        <v>502</v>
      </c>
      <c r="E131" s="206" t="s">
        <v>132</v>
      </c>
      <c r="F131" s="206" t="s">
        <v>232</v>
      </c>
      <c r="G131" s="144" t="s">
        <v>347</v>
      </c>
      <c r="H131" s="212">
        <v>24</v>
      </c>
    </row>
    <row r="132" spans="1:8" ht="23.25" customHeight="1">
      <c r="A132" s="231"/>
      <c r="B132" s="144" t="s">
        <v>280</v>
      </c>
      <c r="C132" s="243">
        <v>3912.52</v>
      </c>
      <c r="D132" s="221" t="s">
        <v>502</v>
      </c>
      <c r="E132" s="206" t="s">
        <v>132</v>
      </c>
      <c r="F132" s="206" t="s">
        <v>232</v>
      </c>
      <c r="G132" s="144" t="s">
        <v>347</v>
      </c>
      <c r="H132" s="212">
        <v>3912.52</v>
      </c>
    </row>
    <row r="133" spans="1:8" ht="27.75" customHeight="1">
      <c r="A133" s="231"/>
      <c r="B133" s="144" t="s">
        <v>93</v>
      </c>
      <c r="C133" s="243">
        <v>16844</v>
      </c>
      <c r="D133" s="221" t="s">
        <v>502</v>
      </c>
      <c r="E133" s="206" t="s">
        <v>132</v>
      </c>
      <c r="F133" s="206" t="s">
        <v>232</v>
      </c>
      <c r="G133" s="144" t="s">
        <v>347</v>
      </c>
      <c r="H133" s="212">
        <v>16844</v>
      </c>
    </row>
    <row r="134" spans="1:8" ht="24.75" customHeight="1">
      <c r="A134" s="231"/>
      <c r="B134" s="144" t="s">
        <v>172</v>
      </c>
      <c r="C134" s="243">
        <v>0.56</v>
      </c>
      <c r="D134" s="221" t="s">
        <v>502</v>
      </c>
      <c r="E134" s="206" t="s">
        <v>132</v>
      </c>
      <c r="F134" s="206" t="s">
        <v>232</v>
      </c>
      <c r="G134" s="144" t="s">
        <v>347</v>
      </c>
      <c r="H134" s="212">
        <v>0.56</v>
      </c>
    </row>
    <row r="135" spans="1:8" ht="33.75" customHeight="1">
      <c r="A135" s="231"/>
      <c r="B135" s="144" t="s">
        <v>387</v>
      </c>
      <c r="C135" s="243">
        <v>18694</v>
      </c>
      <c r="D135" s="221" t="s">
        <v>502</v>
      </c>
      <c r="E135" s="206" t="s">
        <v>132</v>
      </c>
      <c r="F135" s="206" t="s">
        <v>232</v>
      </c>
      <c r="G135" s="144" t="s">
        <v>347</v>
      </c>
      <c r="H135" s="212">
        <v>18694</v>
      </c>
    </row>
    <row r="136" spans="1:8" s="238" customFormat="1" ht="39.75" customHeight="1">
      <c r="A136" s="231"/>
      <c r="B136" s="144" t="s">
        <v>173</v>
      </c>
      <c r="C136" s="243">
        <v>0.4</v>
      </c>
      <c r="D136" s="221" t="s">
        <v>502</v>
      </c>
      <c r="E136" s="206" t="s">
        <v>132</v>
      </c>
      <c r="F136" s="206" t="s">
        <v>232</v>
      </c>
      <c r="G136" s="144" t="s">
        <v>347</v>
      </c>
      <c r="H136" s="212">
        <v>0.4</v>
      </c>
    </row>
    <row r="137" spans="1:8" ht="33" customHeight="1">
      <c r="A137" s="231"/>
      <c r="B137" s="260"/>
      <c r="C137" s="243"/>
      <c r="D137" s="221" t="s">
        <v>507</v>
      </c>
      <c r="E137" s="206" t="s">
        <v>546</v>
      </c>
      <c r="F137" s="206" t="s">
        <v>390</v>
      </c>
      <c r="G137" s="144" t="s">
        <v>162</v>
      </c>
      <c r="H137" s="212">
        <v>93742</v>
      </c>
    </row>
    <row r="138" spans="1:8" ht="25.5" customHeight="1">
      <c r="A138" s="231"/>
      <c r="B138" s="260"/>
      <c r="C138" s="243"/>
      <c r="D138" s="221" t="s">
        <v>507</v>
      </c>
      <c r="E138" s="206" t="s">
        <v>546</v>
      </c>
      <c r="F138" s="206" t="s">
        <v>390</v>
      </c>
      <c r="G138" s="144" t="s">
        <v>176</v>
      </c>
      <c r="H138" s="212">
        <v>208255.5</v>
      </c>
    </row>
    <row r="139" spans="1:8" ht="39.75" customHeight="1">
      <c r="A139" s="231"/>
      <c r="B139" s="260"/>
      <c r="C139" s="243"/>
      <c r="D139" s="221" t="s">
        <v>507</v>
      </c>
      <c r="E139" s="206" t="s">
        <v>546</v>
      </c>
      <c r="F139" s="206" t="s">
        <v>390</v>
      </c>
      <c r="G139" s="144" t="s">
        <v>381</v>
      </c>
      <c r="H139" s="212">
        <v>143622</v>
      </c>
    </row>
    <row r="140" spans="1:8" ht="40.5" customHeight="1">
      <c r="A140" s="231"/>
      <c r="B140" s="260"/>
      <c r="C140" s="243"/>
      <c r="D140" s="221" t="s">
        <v>507</v>
      </c>
      <c r="E140" s="206" t="s">
        <v>546</v>
      </c>
      <c r="F140" s="206" t="s">
        <v>390</v>
      </c>
      <c r="G140" s="144" t="s">
        <v>380</v>
      </c>
      <c r="H140" s="212">
        <v>283274</v>
      </c>
    </row>
    <row r="141" spans="1:8" ht="27.75" customHeight="1">
      <c r="A141" s="231"/>
      <c r="B141" s="260"/>
      <c r="C141" s="243"/>
      <c r="D141" s="221" t="s">
        <v>507</v>
      </c>
      <c r="E141" s="206" t="s">
        <v>546</v>
      </c>
      <c r="F141" s="206" t="s">
        <v>390</v>
      </c>
      <c r="G141" s="144" t="s">
        <v>382</v>
      </c>
      <c r="H141" s="212">
        <v>7046.5</v>
      </c>
    </row>
    <row r="142" spans="1:8" ht="24.75" customHeight="1">
      <c r="A142" s="231"/>
      <c r="B142" s="260"/>
      <c r="C142" s="243"/>
      <c r="D142" s="221" t="s">
        <v>507</v>
      </c>
      <c r="E142" s="206" t="s">
        <v>546</v>
      </c>
      <c r="F142" s="206" t="s">
        <v>390</v>
      </c>
      <c r="G142" s="144" t="s">
        <v>383</v>
      </c>
      <c r="H142" s="212">
        <v>10811180.92</v>
      </c>
    </row>
    <row r="143" spans="1:8" ht="25.5" customHeight="1">
      <c r="A143" s="231"/>
      <c r="B143" s="260"/>
      <c r="C143" s="243"/>
      <c r="D143" s="221" t="s">
        <v>507</v>
      </c>
      <c r="E143" s="206" t="s">
        <v>546</v>
      </c>
      <c r="F143" s="206" t="s">
        <v>390</v>
      </c>
      <c r="G143" s="144" t="s">
        <v>272</v>
      </c>
      <c r="H143" s="212">
        <f>433349.99+210279.28</f>
        <v>643629.27</v>
      </c>
    </row>
    <row r="144" spans="1:8" ht="24.75" customHeight="1">
      <c r="A144" s="231"/>
      <c r="B144" s="260"/>
      <c r="C144" s="243"/>
      <c r="D144" s="221" t="s">
        <v>507</v>
      </c>
      <c r="E144" s="206" t="s">
        <v>547</v>
      </c>
      <c r="F144" s="206" t="s">
        <v>390</v>
      </c>
      <c r="G144" s="144" t="s">
        <v>164</v>
      </c>
      <c r="H144" s="212">
        <v>12430000</v>
      </c>
    </row>
    <row r="145" spans="1:8" ht="20.25" customHeight="1">
      <c r="A145" s="231"/>
      <c r="B145" s="260"/>
      <c r="C145" s="243"/>
      <c r="D145" s="221" t="s">
        <v>507</v>
      </c>
      <c r="E145" s="206" t="s">
        <v>547</v>
      </c>
      <c r="F145" s="206" t="s">
        <v>390</v>
      </c>
      <c r="G145" s="144" t="s">
        <v>233</v>
      </c>
      <c r="H145" s="212">
        <v>23325746.75</v>
      </c>
    </row>
    <row r="146" spans="1:8" ht="19.5" customHeight="1">
      <c r="A146" s="231"/>
      <c r="B146" s="260"/>
      <c r="C146" s="243"/>
      <c r="D146" s="221" t="s">
        <v>507</v>
      </c>
      <c r="E146" s="206" t="s">
        <v>547</v>
      </c>
      <c r="F146" s="206" t="s">
        <v>390</v>
      </c>
      <c r="G146" s="144" t="s">
        <v>229</v>
      </c>
      <c r="H146" s="212">
        <v>681981.89</v>
      </c>
    </row>
    <row r="147" spans="1:8" ht="19.5" customHeight="1">
      <c r="A147" s="231"/>
      <c r="B147" s="260"/>
      <c r="C147" s="243"/>
      <c r="D147" s="221" t="s">
        <v>507</v>
      </c>
      <c r="E147" s="206" t="s">
        <v>547</v>
      </c>
      <c r="F147" s="206" t="s">
        <v>390</v>
      </c>
      <c r="G147" s="144" t="s">
        <v>228</v>
      </c>
      <c r="H147" s="212">
        <f>3936.51+1910.16</f>
        <v>5846.67</v>
      </c>
    </row>
    <row r="148" spans="1:8" ht="27.75" customHeight="1">
      <c r="A148" s="231"/>
      <c r="B148" s="260"/>
      <c r="C148" s="243"/>
      <c r="D148" s="221" t="s">
        <v>507</v>
      </c>
      <c r="E148" s="206" t="s">
        <v>503</v>
      </c>
      <c r="F148" s="206" t="s">
        <v>390</v>
      </c>
      <c r="G148" s="144" t="s">
        <v>167</v>
      </c>
      <c r="H148" s="212">
        <v>54041735.49</v>
      </c>
    </row>
    <row r="149" spans="1:8" ht="27" customHeight="1">
      <c r="A149" s="231"/>
      <c r="B149" s="260"/>
      <c r="C149" s="243"/>
      <c r="D149" s="221" t="s">
        <v>507</v>
      </c>
      <c r="E149" s="206" t="s">
        <v>505</v>
      </c>
      <c r="F149" s="206" t="s">
        <v>390</v>
      </c>
      <c r="G149" s="144" t="s">
        <v>168</v>
      </c>
      <c r="H149" s="212">
        <v>984594.05</v>
      </c>
    </row>
    <row r="150" spans="1:8" ht="33.75" customHeight="1">
      <c r="A150" s="231"/>
      <c r="B150" s="260"/>
      <c r="C150" s="243"/>
      <c r="D150" s="221" t="s">
        <v>507</v>
      </c>
      <c r="E150" s="206" t="s">
        <v>505</v>
      </c>
      <c r="F150" s="206" t="s">
        <v>390</v>
      </c>
      <c r="G150" s="144" t="s">
        <v>277</v>
      </c>
      <c r="H150" s="212">
        <f>1022377.22+54191.76</f>
        <v>1076568.98</v>
      </c>
    </row>
    <row r="151" spans="1:8" ht="26.25" customHeight="1">
      <c r="A151" s="261"/>
      <c r="B151" s="262"/>
      <c r="C151" s="263"/>
      <c r="D151" s="221" t="s">
        <v>507</v>
      </c>
      <c r="E151" s="206" t="s">
        <v>505</v>
      </c>
      <c r="F151" s="206" t="s">
        <v>390</v>
      </c>
      <c r="G151" s="144" t="s">
        <v>389</v>
      </c>
      <c r="H151" s="212">
        <v>4246434</v>
      </c>
    </row>
    <row r="152" spans="1:8" ht="19.5" customHeight="1" thickBot="1">
      <c r="A152" s="261"/>
      <c r="B152" s="262"/>
      <c r="C152" s="263"/>
      <c r="D152" s="233" t="s">
        <v>507</v>
      </c>
      <c r="E152" s="207" t="s">
        <v>506</v>
      </c>
      <c r="F152" s="207" t="s">
        <v>390</v>
      </c>
      <c r="G152" s="144" t="s">
        <v>281</v>
      </c>
      <c r="H152" s="214">
        <v>27353872.55</v>
      </c>
    </row>
    <row r="153" spans="1:8" ht="15" customHeight="1" thickTop="1">
      <c r="A153" s="231"/>
      <c r="B153" s="229"/>
      <c r="C153" s="243"/>
      <c r="D153" s="221"/>
      <c r="E153" s="206"/>
      <c r="F153" s="206"/>
      <c r="G153" s="251"/>
      <c r="H153" s="254">
        <f>SUM(H116:H152)</f>
        <v>138018369.21</v>
      </c>
    </row>
    <row r="154" spans="1:8" ht="15" customHeight="1" thickBot="1">
      <c r="A154" s="231"/>
      <c r="B154" s="229"/>
      <c r="C154" s="243"/>
      <c r="D154" s="221"/>
      <c r="E154" s="206"/>
      <c r="F154" s="206"/>
      <c r="G154" s="251"/>
      <c r="H154" s="255">
        <f>+H68+H72+H74+H75+H76+H96+H100+H102+H103+H104+H108+H110+H111+H112+H113+H153</f>
        <v>737236162.8700001</v>
      </c>
    </row>
    <row r="155" spans="1:8" ht="19.5" customHeight="1" thickBot="1">
      <c r="A155" s="148" t="s">
        <v>397</v>
      </c>
      <c r="B155" s="148"/>
      <c r="C155" s="264">
        <f>C8+C12+C14+C18+C26+C28+C49</f>
        <v>1366117791.0600002</v>
      </c>
      <c r="D155" s="148"/>
      <c r="E155" s="148"/>
      <c r="F155" s="148"/>
      <c r="G155" s="148"/>
      <c r="H155" s="265">
        <f>H10+H12+H16+H24+H26+H48+H154</f>
        <v>1366117791.0600002</v>
      </c>
    </row>
    <row r="156" spans="1:8" s="198" customFormat="1" ht="15" customHeight="1" thickBot="1">
      <c r="A156" s="266"/>
      <c r="B156" s="266"/>
      <c r="C156" s="258"/>
      <c r="D156" s="267"/>
      <c r="E156" s="268"/>
      <c r="F156" s="269"/>
      <c r="G156" s="266"/>
      <c r="H156" s="270"/>
    </row>
    <row r="157" spans="1:8" ht="37.5" customHeight="1" thickBot="1">
      <c r="A157" s="344" t="s">
        <v>268</v>
      </c>
      <c r="B157" s="345"/>
      <c r="C157" s="345"/>
      <c r="D157" s="345"/>
      <c r="E157" s="345"/>
      <c r="F157" s="345"/>
      <c r="G157" s="345"/>
      <c r="H157" s="346"/>
    </row>
    <row r="158" spans="1:8" ht="15" customHeight="1">
      <c r="A158" s="37"/>
      <c r="B158" s="37"/>
      <c r="C158" s="199"/>
      <c r="D158" s="200"/>
      <c r="E158" s="201"/>
      <c r="F158" s="200"/>
      <c r="G158" s="271"/>
      <c r="H158" s="199"/>
    </row>
    <row r="159" spans="1:8" ht="15" customHeight="1">
      <c r="A159" s="37"/>
      <c r="B159" s="37"/>
      <c r="C159" s="199"/>
      <c r="D159" s="200"/>
      <c r="E159" s="201"/>
      <c r="F159" s="200"/>
      <c r="G159" s="271"/>
      <c r="H159" s="199"/>
    </row>
    <row r="160" spans="1:8" ht="15" customHeight="1">
      <c r="A160" s="37"/>
      <c r="B160" s="37"/>
      <c r="C160" s="199"/>
      <c r="D160" s="200"/>
      <c r="E160" s="201"/>
      <c r="F160" s="200"/>
      <c r="G160" s="271"/>
      <c r="H160" s="199"/>
    </row>
    <row r="161" spans="1:8" ht="15" customHeight="1">
      <c r="A161" s="272"/>
      <c r="B161" s="272"/>
      <c r="C161" s="199"/>
      <c r="D161" s="200"/>
      <c r="E161" s="201"/>
      <c r="F161" s="200"/>
      <c r="G161" s="271"/>
      <c r="H161" s="199"/>
    </row>
    <row r="162" spans="1:8" ht="23.25" customHeight="1">
      <c r="A162" s="343" t="s">
        <v>103</v>
      </c>
      <c r="B162" s="343"/>
      <c r="C162" s="199"/>
      <c r="D162" s="200"/>
      <c r="E162" s="201"/>
      <c r="F162" s="200"/>
      <c r="G162" s="37"/>
      <c r="H162" s="199"/>
    </row>
    <row r="163" spans="1:8" ht="15" customHeight="1">
      <c r="A163" s="37"/>
      <c r="B163" s="37"/>
      <c r="C163" s="199"/>
      <c r="D163" s="273"/>
      <c r="E163" s="273"/>
      <c r="F163" s="273"/>
      <c r="G163" s="37"/>
      <c r="H163" s="199"/>
    </row>
    <row r="164" spans="1:8" ht="15" customHeight="1">
      <c r="A164" s="37"/>
      <c r="B164" s="37"/>
      <c r="C164" s="199"/>
      <c r="D164" s="273"/>
      <c r="E164" s="273"/>
      <c r="F164" s="273"/>
      <c r="G164" s="37"/>
      <c r="H164" s="274"/>
    </row>
    <row r="165" spans="1:8" ht="15" customHeight="1">
      <c r="A165" s="37"/>
      <c r="B165" s="37"/>
      <c r="C165" s="199"/>
      <c r="D165" s="273"/>
      <c r="E165" s="273"/>
      <c r="F165" s="273"/>
      <c r="G165" s="37"/>
      <c r="H165" s="274"/>
    </row>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sheetData>
  <sheetProtection/>
  <mergeCells count="14">
    <mergeCell ref="A1:H1"/>
    <mergeCell ref="A2:H2"/>
    <mergeCell ref="A3:H3"/>
    <mergeCell ref="A4:H4"/>
    <mergeCell ref="G6:G7"/>
    <mergeCell ref="D6:D7"/>
    <mergeCell ref="E6:E7"/>
    <mergeCell ref="F6:F7"/>
    <mergeCell ref="A162:B162"/>
    <mergeCell ref="A6:A7"/>
    <mergeCell ref="B6:B7"/>
    <mergeCell ref="C6:C7"/>
    <mergeCell ref="H6:H7"/>
    <mergeCell ref="A157:H157"/>
  </mergeCells>
  <printOptions horizontalCentered="1"/>
  <pageMargins left="0.31496062992125984" right="0.31496062992125984" top="0.3937007874015748" bottom="0.3937007874015748" header="0" footer="0"/>
  <pageSetup horizontalDpi="600" verticalDpi="600" orientation="portrait" scale="70" r:id="rId1"/>
  <ignoredErrors>
    <ignoredError sqref="E114:F114 G104 E96:G96 E14:E15 E27:F27 G114 E50:G55 E78:F85 E16:F16 E104 E18:F18 E59:F67 G59:G65 G67" numberStoredAsText="1"/>
  </ignoredErrors>
</worksheet>
</file>

<file path=xl/worksheets/sheet6.xml><?xml version="1.0" encoding="utf-8"?>
<worksheet xmlns="http://schemas.openxmlformats.org/spreadsheetml/2006/main" xmlns:r="http://schemas.openxmlformats.org/officeDocument/2006/relationships">
  <dimension ref="A1:N810"/>
  <sheetViews>
    <sheetView zoomScalePageLayoutView="0" workbookViewId="0" topLeftCell="A1">
      <selection activeCell="B10" sqref="B10"/>
    </sheetView>
  </sheetViews>
  <sheetFormatPr defaultColWidth="11.421875" defaultRowHeight="12.75"/>
  <cols>
    <col min="1" max="1" width="9.00390625" style="316" customWidth="1"/>
    <col min="2" max="2" width="50.7109375" style="84" customWidth="1"/>
    <col min="3" max="3" width="16.421875" style="84" customWidth="1"/>
    <col min="4" max="4" width="17.8515625" style="84" customWidth="1"/>
    <col min="5" max="5" width="15.7109375" style="84" customWidth="1"/>
    <col min="6" max="6" width="25.140625" style="84" customWidth="1"/>
    <col min="7" max="16384" width="11.421875" style="81" customWidth="1"/>
  </cols>
  <sheetData>
    <row r="1" spans="1:6" ht="12.75" customHeight="1">
      <c r="A1" s="342" t="s">
        <v>32</v>
      </c>
      <c r="B1" s="342"/>
      <c r="C1" s="342"/>
      <c r="D1" s="342"/>
      <c r="E1" s="342"/>
      <c r="F1" s="342"/>
    </row>
    <row r="2" spans="1:14" ht="12.75" customHeight="1">
      <c r="A2" s="337" t="s">
        <v>144</v>
      </c>
      <c r="B2" s="337"/>
      <c r="C2" s="337"/>
      <c r="D2" s="337"/>
      <c r="E2" s="337"/>
      <c r="F2" s="337"/>
      <c r="G2" s="315"/>
      <c r="H2" s="315"/>
      <c r="I2" s="315"/>
      <c r="J2" s="315"/>
      <c r="K2" s="315"/>
      <c r="L2" s="315"/>
      <c r="M2" s="315"/>
      <c r="N2" s="315"/>
    </row>
    <row r="3" spans="1:6" ht="12.75">
      <c r="A3" s="342" t="s">
        <v>201</v>
      </c>
      <c r="B3" s="342"/>
      <c r="C3" s="342"/>
      <c r="D3" s="342"/>
      <c r="E3" s="342"/>
      <c r="F3" s="342"/>
    </row>
    <row r="4" spans="1:6" ht="12.75">
      <c r="A4" s="342" t="s">
        <v>202</v>
      </c>
      <c r="B4" s="342"/>
      <c r="C4" s="342"/>
      <c r="D4" s="342"/>
      <c r="E4" s="342"/>
      <c r="F4" s="342"/>
    </row>
    <row r="5" ht="13.5" thickBot="1"/>
    <row r="6" spans="1:6" ht="51.75" thickBot="1">
      <c r="A6" s="416" t="s">
        <v>203</v>
      </c>
      <c r="B6" s="417" t="s">
        <v>204</v>
      </c>
      <c r="C6" s="418" t="s">
        <v>205</v>
      </c>
      <c r="D6" s="419" t="s">
        <v>206</v>
      </c>
      <c r="E6" s="420" t="s">
        <v>35</v>
      </c>
      <c r="F6" s="421" t="s">
        <v>207</v>
      </c>
    </row>
    <row r="7" spans="1:6" ht="12.75">
      <c r="A7" s="317">
        <v>6</v>
      </c>
      <c r="B7" s="291" t="s">
        <v>62</v>
      </c>
      <c r="C7" s="291"/>
      <c r="D7" s="291"/>
      <c r="E7" s="292">
        <f>E8</f>
        <v>12000000</v>
      </c>
      <c r="F7" s="293"/>
    </row>
    <row r="8" spans="1:6" ht="25.5">
      <c r="A8" s="318" t="s">
        <v>208</v>
      </c>
      <c r="B8" s="294" t="s">
        <v>209</v>
      </c>
      <c r="C8" s="294"/>
      <c r="D8" s="294"/>
      <c r="E8" s="295">
        <f>SUM(E9:E10)</f>
        <v>12000000</v>
      </c>
      <c r="F8" s="296"/>
    </row>
    <row r="9" spans="1:6" ht="51">
      <c r="A9" s="319" t="s">
        <v>210</v>
      </c>
      <c r="B9" s="297" t="s">
        <v>215</v>
      </c>
      <c r="C9" s="298" t="s">
        <v>216</v>
      </c>
      <c r="D9" s="297" t="s">
        <v>211</v>
      </c>
      <c r="E9" s="299">
        <v>8000000</v>
      </c>
      <c r="F9" s="300" t="s">
        <v>217</v>
      </c>
    </row>
    <row r="10" spans="1:6" ht="60" customHeight="1" thickBot="1">
      <c r="A10" s="319" t="s">
        <v>212</v>
      </c>
      <c r="B10" s="297" t="s">
        <v>218</v>
      </c>
      <c r="C10" s="298" t="s">
        <v>219</v>
      </c>
      <c r="D10" s="297" t="s">
        <v>211</v>
      </c>
      <c r="E10" s="299">
        <v>4000000</v>
      </c>
      <c r="F10" s="300" t="s">
        <v>220</v>
      </c>
    </row>
    <row r="11" spans="1:6" ht="12.75">
      <c r="A11" s="320">
        <v>7</v>
      </c>
      <c r="B11" s="301" t="s">
        <v>63</v>
      </c>
      <c r="C11" s="302"/>
      <c r="D11" s="302"/>
      <c r="E11" s="303">
        <f>E12</f>
        <v>0</v>
      </c>
      <c r="F11" s="304"/>
    </row>
    <row r="12" spans="1:6" ht="29.25" customHeight="1">
      <c r="A12" s="318" t="s">
        <v>213</v>
      </c>
      <c r="B12" s="294" t="s">
        <v>214</v>
      </c>
      <c r="C12" s="305"/>
      <c r="D12" s="305"/>
      <c r="E12" s="306">
        <f>SUM(E13:E13)</f>
        <v>0</v>
      </c>
      <c r="F12" s="307"/>
    </row>
    <row r="13" spans="1:6" ht="12.75">
      <c r="A13" s="319"/>
      <c r="B13" s="297"/>
      <c r="C13" s="297"/>
      <c r="D13" s="297"/>
      <c r="E13" s="299"/>
      <c r="F13" s="308"/>
    </row>
    <row r="14" spans="1:6" s="313" customFormat="1" ht="18.75" customHeight="1" thickBot="1">
      <c r="A14" s="321"/>
      <c r="B14" s="309" t="s">
        <v>56</v>
      </c>
      <c r="C14" s="310"/>
      <c r="D14" s="310"/>
      <c r="E14" s="311">
        <f>E11+E7</f>
        <v>12000000</v>
      </c>
      <c r="F14" s="312"/>
    </row>
    <row r="16" ht="18" customHeight="1"/>
    <row r="17" spans="1:3" s="314" customFormat="1" ht="24.75" customHeight="1">
      <c r="A17" s="341" t="s">
        <v>222</v>
      </c>
      <c r="B17" s="341"/>
      <c r="C17" s="341"/>
    </row>
    <row r="18" spans="1:2" s="314" customFormat="1" ht="22.5" customHeight="1">
      <c r="A18" s="341" t="s">
        <v>221</v>
      </c>
      <c r="B18" s="341"/>
    </row>
    <row r="19" s="314" customFormat="1" ht="12.75">
      <c r="A19" s="290"/>
    </row>
    <row r="20" ht="11.25" customHeight="1"/>
    <row r="29" ht="12.75">
      <c r="F29" s="81"/>
    </row>
    <row r="30" ht="12.75">
      <c r="F30" s="81"/>
    </row>
    <row r="31" ht="12.75">
      <c r="F31" s="81"/>
    </row>
    <row r="32" ht="12.75">
      <c r="F32" s="81"/>
    </row>
    <row r="33" ht="12.75">
      <c r="F33" s="81"/>
    </row>
    <row r="34" ht="12.75">
      <c r="F34" s="81"/>
    </row>
    <row r="35" ht="12.75">
      <c r="F35" s="81"/>
    </row>
    <row r="36" ht="12.75">
      <c r="F36" s="81"/>
    </row>
    <row r="37" ht="12.75">
      <c r="F37" s="81"/>
    </row>
    <row r="38" ht="12.75">
      <c r="F38" s="81"/>
    </row>
    <row r="39" ht="12.75">
      <c r="F39" s="81"/>
    </row>
    <row r="40" ht="12.75">
      <c r="F40" s="81"/>
    </row>
    <row r="41" ht="12.75">
      <c r="F41" s="81"/>
    </row>
    <row r="42" ht="12.75">
      <c r="F42" s="81"/>
    </row>
    <row r="43" ht="12.75">
      <c r="F43" s="81"/>
    </row>
    <row r="44" ht="12.75">
      <c r="F44" s="81"/>
    </row>
    <row r="45" ht="12.75">
      <c r="F45" s="81"/>
    </row>
    <row r="46" ht="12.75">
      <c r="F46" s="81"/>
    </row>
    <row r="47" ht="12.75">
      <c r="F47" s="81"/>
    </row>
    <row r="48" ht="12.75">
      <c r="F48" s="81"/>
    </row>
    <row r="49" ht="12.75">
      <c r="F49" s="81"/>
    </row>
    <row r="50" ht="12.75">
      <c r="F50" s="81"/>
    </row>
    <row r="51" ht="12.75">
      <c r="F51" s="81"/>
    </row>
    <row r="52" ht="12.75">
      <c r="F52" s="81"/>
    </row>
    <row r="53" ht="12.75">
      <c r="F53" s="81"/>
    </row>
    <row r="54" ht="12.75">
      <c r="F54" s="81"/>
    </row>
    <row r="55" ht="12.75">
      <c r="F55" s="81"/>
    </row>
    <row r="56" ht="12.75">
      <c r="F56" s="81"/>
    </row>
    <row r="57" ht="12.75">
      <c r="F57" s="81"/>
    </row>
    <row r="58" ht="12.75">
      <c r="F58" s="81"/>
    </row>
    <row r="59" ht="12.75">
      <c r="F59" s="81"/>
    </row>
    <row r="60" ht="12.75">
      <c r="F60" s="81"/>
    </row>
    <row r="61" ht="12.75">
      <c r="F61" s="81"/>
    </row>
    <row r="62" ht="12.75">
      <c r="F62" s="81"/>
    </row>
    <row r="63" ht="12.75">
      <c r="F63" s="81"/>
    </row>
    <row r="64" ht="12.75">
      <c r="F64" s="81"/>
    </row>
    <row r="65" ht="12.75">
      <c r="F65" s="81"/>
    </row>
    <row r="66" ht="12.75">
      <c r="F66" s="81"/>
    </row>
    <row r="67" ht="12.75">
      <c r="F67" s="81"/>
    </row>
    <row r="68" ht="12.75">
      <c r="F68" s="81"/>
    </row>
    <row r="69" ht="12.75">
      <c r="F69" s="81"/>
    </row>
    <row r="70" ht="12.75">
      <c r="F70" s="81"/>
    </row>
    <row r="71" ht="12.75">
      <c r="F71" s="81"/>
    </row>
    <row r="72" ht="12.75">
      <c r="F72" s="81"/>
    </row>
    <row r="73" ht="12.75">
      <c r="F73" s="81"/>
    </row>
    <row r="74" ht="12.75">
      <c r="F74" s="81"/>
    </row>
    <row r="75" ht="12.75">
      <c r="F75" s="81"/>
    </row>
    <row r="76" ht="12.75">
      <c r="F76" s="81"/>
    </row>
    <row r="77" ht="12.75">
      <c r="F77" s="81"/>
    </row>
    <row r="78" ht="12.75">
      <c r="F78" s="81"/>
    </row>
    <row r="79" ht="12.75">
      <c r="F79" s="81"/>
    </row>
    <row r="80" ht="12.75">
      <c r="F80" s="81"/>
    </row>
    <row r="81" ht="12.75">
      <c r="F81" s="81"/>
    </row>
    <row r="82" ht="12.75">
      <c r="F82" s="81"/>
    </row>
    <row r="83" ht="12.75">
      <c r="F83" s="81"/>
    </row>
    <row r="84" ht="12.75">
      <c r="F84" s="81"/>
    </row>
    <row r="85" ht="12.75">
      <c r="F85" s="81"/>
    </row>
    <row r="86" ht="12.75">
      <c r="F86" s="81"/>
    </row>
    <row r="87" ht="12.75">
      <c r="F87" s="81"/>
    </row>
    <row r="88" ht="12.75">
      <c r="F88" s="81"/>
    </row>
    <row r="89" ht="12.75">
      <c r="F89" s="81"/>
    </row>
    <row r="90" ht="12.75">
      <c r="F90" s="81"/>
    </row>
    <row r="91" ht="12.75">
      <c r="F91" s="81"/>
    </row>
    <row r="92" ht="12.75">
      <c r="F92" s="81"/>
    </row>
    <row r="93" ht="12.75">
      <c r="F93" s="81"/>
    </row>
    <row r="94" ht="12.75">
      <c r="F94" s="81"/>
    </row>
    <row r="95" ht="12.75">
      <c r="F95" s="81"/>
    </row>
    <row r="96" ht="12.75">
      <c r="F96" s="81"/>
    </row>
    <row r="97" ht="12.75">
      <c r="F97" s="81"/>
    </row>
    <row r="98" ht="12.75">
      <c r="F98" s="81"/>
    </row>
    <row r="99" ht="12.75">
      <c r="F99" s="81"/>
    </row>
    <row r="100" ht="12.75">
      <c r="F100" s="81"/>
    </row>
    <row r="101" ht="12.75">
      <c r="F101" s="81"/>
    </row>
    <row r="102" ht="12.75">
      <c r="F102" s="81"/>
    </row>
    <row r="103" ht="12.75">
      <c r="F103" s="81"/>
    </row>
    <row r="104" ht="12.75">
      <c r="F104" s="81"/>
    </row>
    <row r="105" ht="12.75">
      <c r="F105" s="81"/>
    </row>
    <row r="106" ht="12.75">
      <c r="F106" s="81"/>
    </row>
    <row r="107" ht="12.75">
      <c r="F107" s="81"/>
    </row>
    <row r="108" ht="12.75">
      <c r="F108" s="81"/>
    </row>
    <row r="109" ht="12.75">
      <c r="F109" s="81"/>
    </row>
    <row r="110" ht="12.75">
      <c r="F110" s="81"/>
    </row>
    <row r="111" ht="12.75">
      <c r="F111" s="81"/>
    </row>
    <row r="112" ht="12.75">
      <c r="F112" s="81"/>
    </row>
    <row r="113" ht="12.75">
      <c r="F113" s="81"/>
    </row>
    <row r="114" ht="12.75">
      <c r="F114" s="81"/>
    </row>
    <row r="115" ht="12.75">
      <c r="F115" s="81"/>
    </row>
    <row r="116" ht="12.75">
      <c r="F116" s="81"/>
    </row>
    <row r="117" ht="12.75">
      <c r="F117" s="81"/>
    </row>
    <row r="118" ht="12.75">
      <c r="F118" s="81"/>
    </row>
    <row r="119" ht="12.75">
      <c r="F119" s="81"/>
    </row>
    <row r="120" ht="12.75">
      <c r="F120" s="81"/>
    </row>
    <row r="121" ht="12.75">
      <c r="F121" s="81"/>
    </row>
    <row r="122" ht="12.75">
      <c r="F122" s="81"/>
    </row>
    <row r="123" ht="12.75">
      <c r="F123" s="81"/>
    </row>
    <row r="124" ht="12.75">
      <c r="F124" s="81"/>
    </row>
    <row r="125" ht="12.75">
      <c r="F125" s="81"/>
    </row>
    <row r="126" ht="12.75">
      <c r="F126" s="81"/>
    </row>
    <row r="127" ht="12.75">
      <c r="F127" s="81"/>
    </row>
    <row r="128" ht="12.75">
      <c r="F128" s="81"/>
    </row>
    <row r="129" ht="12.75">
      <c r="F129" s="81"/>
    </row>
    <row r="130" ht="12.75">
      <c r="F130" s="81"/>
    </row>
    <row r="131" ht="12.75">
      <c r="F131" s="81"/>
    </row>
    <row r="132" ht="12.75">
      <c r="F132" s="81"/>
    </row>
    <row r="133" ht="12.75">
      <c r="F133" s="81"/>
    </row>
    <row r="134" ht="12.75">
      <c r="F134" s="81"/>
    </row>
    <row r="135" ht="12.75">
      <c r="F135" s="81"/>
    </row>
    <row r="136" ht="12.75">
      <c r="F136" s="81"/>
    </row>
    <row r="137" ht="12.75">
      <c r="F137" s="81"/>
    </row>
    <row r="138" ht="12.75">
      <c r="F138" s="81"/>
    </row>
    <row r="139" ht="12.75">
      <c r="F139" s="81"/>
    </row>
    <row r="140" ht="12.75">
      <c r="F140" s="81"/>
    </row>
    <row r="141" ht="12.75">
      <c r="F141" s="81"/>
    </row>
    <row r="142" ht="12.75">
      <c r="F142" s="81"/>
    </row>
    <row r="143" ht="12.75">
      <c r="F143" s="81"/>
    </row>
    <row r="144" ht="12.75">
      <c r="F144" s="81"/>
    </row>
    <row r="145" ht="12.75">
      <c r="F145" s="81"/>
    </row>
    <row r="146" ht="12.75">
      <c r="F146" s="81"/>
    </row>
    <row r="147" ht="12.75">
      <c r="F147" s="81"/>
    </row>
    <row r="148" ht="12.75">
      <c r="F148" s="81"/>
    </row>
    <row r="149" ht="12.75">
      <c r="F149" s="81"/>
    </row>
    <row r="150" ht="12.75">
      <c r="F150" s="81"/>
    </row>
    <row r="151" ht="12.75">
      <c r="F151" s="81"/>
    </row>
    <row r="152" ht="12.75">
      <c r="F152" s="81"/>
    </row>
    <row r="153" ht="12.75">
      <c r="F153" s="81"/>
    </row>
    <row r="154" ht="12.75">
      <c r="F154" s="81"/>
    </row>
    <row r="155" ht="12.75">
      <c r="F155" s="81"/>
    </row>
    <row r="156" ht="12.75">
      <c r="F156" s="81"/>
    </row>
    <row r="157" ht="12.75">
      <c r="F157" s="81"/>
    </row>
    <row r="158" ht="12.75">
      <c r="F158" s="81"/>
    </row>
    <row r="159" ht="12.75">
      <c r="F159" s="81"/>
    </row>
    <row r="160" ht="12.75">
      <c r="F160" s="81"/>
    </row>
    <row r="161" ht="12.75">
      <c r="F161" s="81"/>
    </row>
    <row r="162" ht="12.75">
      <c r="F162" s="81"/>
    </row>
    <row r="163" ht="12.75">
      <c r="F163" s="81"/>
    </row>
    <row r="164" ht="12.75">
      <c r="F164" s="81"/>
    </row>
    <row r="165" ht="12.75">
      <c r="F165" s="81"/>
    </row>
    <row r="166" ht="12.75">
      <c r="F166" s="81"/>
    </row>
    <row r="167" ht="12.75">
      <c r="F167" s="81"/>
    </row>
    <row r="168" ht="12.75">
      <c r="F168" s="81"/>
    </row>
    <row r="169" ht="12.75">
      <c r="F169" s="81"/>
    </row>
    <row r="170" ht="12.75">
      <c r="F170" s="81"/>
    </row>
    <row r="171" ht="12.75">
      <c r="F171" s="81"/>
    </row>
    <row r="172" ht="12.75">
      <c r="F172" s="81"/>
    </row>
    <row r="173" ht="12.75">
      <c r="F173" s="81"/>
    </row>
    <row r="174" ht="12.75">
      <c r="F174" s="81"/>
    </row>
    <row r="175" ht="12.75">
      <c r="F175" s="81"/>
    </row>
    <row r="176" ht="12.75">
      <c r="F176" s="81"/>
    </row>
    <row r="177" ht="12.75">
      <c r="F177" s="81"/>
    </row>
    <row r="178" ht="12.75">
      <c r="F178" s="81"/>
    </row>
    <row r="179" ht="12.75">
      <c r="F179" s="81"/>
    </row>
    <row r="180" ht="12.75">
      <c r="F180" s="81"/>
    </row>
    <row r="181" ht="12.75">
      <c r="F181" s="81"/>
    </row>
    <row r="182" ht="12.75">
      <c r="F182" s="81"/>
    </row>
    <row r="183" ht="12.75">
      <c r="F183" s="81"/>
    </row>
    <row r="184" ht="12.75">
      <c r="F184" s="81"/>
    </row>
    <row r="185" ht="12.75">
      <c r="F185" s="81"/>
    </row>
    <row r="186" ht="12.75">
      <c r="F186" s="81"/>
    </row>
    <row r="187" ht="12.75">
      <c r="F187" s="81"/>
    </row>
    <row r="188" ht="12.75">
      <c r="F188" s="81"/>
    </row>
    <row r="189" ht="12.75">
      <c r="F189" s="81"/>
    </row>
    <row r="190" ht="12.75">
      <c r="F190" s="81"/>
    </row>
    <row r="191" ht="12.75">
      <c r="F191" s="81"/>
    </row>
    <row r="192" ht="12.75">
      <c r="F192" s="81"/>
    </row>
    <row r="193" ht="12.75">
      <c r="F193" s="81"/>
    </row>
    <row r="194" ht="12.75">
      <c r="F194" s="81"/>
    </row>
    <row r="195" ht="12.75">
      <c r="F195" s="81"/>
    </row>
    <row r="196" ht="12.75">
      <c r="F196" s="81"/>
    </row>
    <row r="197" ht="12.75">
      <c r="F197" s="81"/>
    </row>
    <row r="198" ht="12.75">
      <c r="F198" s="81"/>
    </row>
    <row r="199" ht="12.75">
      <c r="F199" s="81"/>
    </row>
    <row r="200" ht="12.75">
      <c r="F200" s="81"/>
    </row>
    <row r="201" ht="12.75">
      <c r="F201" s="81"/>
    </row>
    <row r="202" ht="12.75">
      <c r="F202" s="81"/>
    </row>
    <row r="203" ht="12.75">
      <c r="F203" s="81"/>
    </row>
    <row r="204" ht="12.75">
      <c r="F204" s="81"/>
    </row>
    <row r="205" ht="12.75">
      <c r="F205" s="81"/>
    </row>
    <row r="206" ht="12.75">
      <c r="F206" s="81"/>
    </row>
    <row r="207" ht="12.75">
      <c r="F207" s="81"/>
    </row>
    <row r="208" ht="12.75">
      <c r="F208" s="81"/>
    </row>
    <row r="209" ht="12.75">
      <c r="F209" s="81"/>
    </row>
    <row r="210" ht="12.75">
      <c r="F210" s="81"/>
    </row>
    <row r="211" ht="12.75">
      <c r="F211" s="81"/>
    </row>
    <row r="212" ht="12.75">
      <c r="F212" s="81"/>
    </row>
    <row r="213" ht="12.75">
      <c r="F213" s="81"/>
    </row>
    <row r="214" ht="12.75">
      <c r="F214" s="81"/>
    </row>
    <row r="215" ht="12.75">
      <c r="F215" s="81"/>
    </row>
    <row r="216" ht="12.75">
      <c r="F216" s="81"/>
    </row>
    <row r="217" ht="12.75">
      <c r="F217" s="81"/>
    </row>
    <row r="218" ht="12.75">
      <c r="F218" s="81"/>
    </row>
    <row r="219" ht="12.75">
      <c r="F219" s="81"/>
    </row>
    <row r="220" ht="12.75">
      <c r="F220" s="81"/>
    </row>
    <row r="221" ht="12.75">
      <c r="F221" s="81"/>
    </row>
    <row r="222" ht="12.75">
      <c r="F222" s="81"/>
    </row>
    <row r="223" ht="12.75">
      <c r="F223" s="81"/>
    </row>
    <row r="224" ht="12.75">
      <c r="F224" s="81"/>
    </row>
    <row r="225" ht="12.75">
      <c r="F225" s="81"/>
    </row>
    <row r="226" ht="12.75">
      <c r="F226" s="81"/>
    </row>
    <row r="227" ht="12.75">
      <c r="F227" s="81"/>
    </row>
    <row r="228" ht="12.75">
      <c r="F228" s="81"/>
    </row>
    <row r="229" ht="12.75">
      <c r="F229" s="81"/>
    </row>
    <row r="230" ht="12.75">
      <c r="F230" s="81"/>
    </row>
    <row r="231" ht="12.75">
      <c r="F231" s="81"/>
    </row>
    <row r="232" ht="12.75">
      <c r="F232" s="81"/>
    </row>
    <row r="233" ht="12.75">
      <c r="F233" s="81"/>
    </row>
    <row r="234" ht="12.75">
      <c r="F234" s="81"/>
    </row>
    <row r="235" ht="12.75">
      <c r="F235" s="81"/>
    </row>
    <row r="236" ht="12.75">
      <c r="F236" s="81"/>
    </row>
    <row r="237" ht="12.75">
      <c r="F237" s="81"/>
    </row>
    <row r="238" ht="12.75">
      <c r="F238" s="81"/>
    </row>
    <row r="239" ht="12.75">
      <c r="F239" s="81"/>
    </row>
    <row r="240" ht="12.75">
      <c r="F240" s="81"/>
    </row>
    <row r="241" ht="12.75">
      <c r="F241" s="81"/>
    </row>
    <row r="242" ht="12.75">
      <c r="F242" s="81"/>
    </row>
    <row r="243" ht="12.75">
      <c r="F243" s="81"/>
    </row>
    <row r="244" ht="12.75">
      <c r="F244" s="81"/>
    </row>
    <row r="245" ht="12.75">
      <c r="F245" s="81"/>
    </row>
    <row r="246" ht="12.75">
      <c r="F246" s="81"/>
    </row>
    <row r="247" ht="12.75">
      <c r="F247" s="81"/>
    </row>
    <row r="248" ht="12.75">
      <c r="F248" s="81"/>
    </row>
    <row r="249" ht="12.75">
      <c r="F249" s="81"/>
    </row>
    <row r="250" ht="12.75">
      <c r="F250" s="81"/>
    </row>
    <row r="251" ht="12.75">
      <c r="F251" s="81"/>
    </row>
    <row r="252" ht="12.75">
      <c r="F252" s="81"/>
    </row>
    <row r="253" ht="12.75">
      <c r="F253" s="81"/>
    </row>
    <row r="254" ht="12.75">
      <c r="F254" s="81"/>
    </row>
    <row r="255" ht="12.75">
      <c r="F255" s="81"/>
    </row>
    <row r="256" ht="12.75">
      <c r="F256" s="81"/>
    </row>
    <row r="257" ht="12.75">
      <c r="F257" s="81"/>
    </row>
    <row r="258" ht="12.75">
      <c r="F258" s="81"/>
    </row>
    <row r="259" ht="12.75">
      <c r="F259" s="81"/>
    </row>
    <row r="260" ht="12.75">
      <c r="F260" s="81"/>
    </row>
    <row r="261" ht="12.75">
      <c r="F261" s="81"/>
    </row>
    <row r="262" ht="12.75">
      <c r="F262" s="81"/>
    </row>
    <row r="263" ht="12.75">
      <c r="F263" s="81"/>
    </row>
    <row r="264" ht="12.75">
      <c r="F264" s="81"/>
    </row>
    <row r="265" ht="12.75">
      <c r="F265" s="81"/>
    </row>
    <row r="266" ht="12.75">
      <c r="F266" s="81"/>
    </row>
    <row r="267" ht="12.75">
      <c r="F267" s="81"/>
    </row>
    <row r="268" ht="12.75">
      <c r="F268" s="81"/>
    </row>
    <row r="269" ht="12.75">
      <c r="F269" s="81"/>
    </row>
    <row r="270" ht="12.75">
      <c r="F270" s="81"/>
    </row>
    <row r="271" ht="12.75">
      <c r="F271" s="81"/>
    </row>
    <row r="272" ht="12.75">
      <c r="F272" s="81"/>
    </row>
    <row r="273" ht="12.75">
      <c r="F273" s="81"/>
    </row>
    <row r="274" ht="12.75">
      <c r="F274" s="81"/>
    </row>
    <row r="275" ht="12.75">
      <c r="F275" s="81"/>
    </row>
    <row r="276" ht="12.75">
      <c r="F276" s="81"/>
    </row>
    <row r="277" ht="12.75">
      <c r="F277" s="81"/>
    </row>
    <row r="278" ht="12.75">
      <c r="F278" s="81"/>
    </row>
    <row r="279" ht="12.75">
      <c r="F279" s="81"/>
    </row>
    <row r="280" ht="12.75">
      <c r="F280" s="81"/>
    </row>
    <row r="281" ht="12.75">
      <c r="F281" s="81"/>
    </row>
    <row r="282" ht="12.75">
      <c r="F282" s="81"/>
    </row>
    <row r="283" ht="12.75">
      <c r="F283" s="81"/>
    </row>
    <row r="284" ht="12.75">
      <c r="F284" s="81"/>
    </row>
    <row r="285" ht="12.75">
      <c r="F285" s="81"/>
    </row>
    <row r="286" ht="12.75">
      <c r="F286" s="81"/>
    </row>
    <row r="287" ht="12.75">
      <c r="F287" s="81"/>
    </row>
    <row r="288" ht="12.75">
      <c r="F288" s="81"/>
    </row>
    <row r="289" ht="12.75">
      <c r="F289" s="81"/>
    </row>
    <row r="290" ht="12.75">
      <c r="F290" s="81"/>
    </row>
    <row r="291" ht="12.75">
      <c r="F291" s="81"/>
    </row>
    <row r="292" ht="12.75">
      <c r="F292" s="81"/>
    </row>
    <row r="293" ht="12.75">
      <c r="F293" s="81"/>
    </row>
    <row r="294" ht="12.75">
      <c r="F294" s="81"/>
    </row>
    <row r="295" ht="12.75">
      <c r="F295" s="81"/>
    </row>
    <row r="296" ht="12.75">
      <c r="F296" s="81"/>
    </row>
    <row r="297" ht="12.75">
      <c r="F297" s="81"/>
    </row>
    <row r="298" ht="12.75">
      <c r="F298" s="81"/>
    </row>
    <row r="299" ht="12.75">
      <c r="F299" s="81"/>
    </row>
    <row r="300" ht="12.75">
      <c r="F300" s="81"/>
    </row>
    <row r="301" ht="12.75">
      <c r="F301" s="81"/>
    </row>
    <row r="302" ht="12.75">
      <c r="F302" s="81"/>
    </row>
    <row r="303" ht="12.75">
      <c r="F303" s="81"/>
    </row>
    <row r="304" ht="12.75">
      <c r="F304" s="81"/>
    </row>
    <row r="305" ht="12.75">
      <c r="F305" s="81"/>
    </row>
    <row r="306" ht="12.75">
      <c r="F306" s="81"/>
    </row>
    <row r="307" ht="12.75">
      <c r="F307" s="81"/>
    </row>
    <row r="308" ht="12.75">
      <c r="F308" s="81"/>
    </row>
    <row r="309" ht="12.75">
      <c r="F309" s="81"/>
    </row>
    <row r="310" ht="12.75">
      <c r="F310" s="81"/>
    </row>
    <row r="311" ht="12.75">
      <c r="F311" s="81"/>
    </row>
    <row r="312" ht="12.75">
      <c r="F312" s="81"/>
    </row>
    <row r="313" ht="12.75">
      <c r="F313" s="81"/>
    </row>
    <row r="314" ht="12.75">
      <c r="F314" s="81"/>
    </row>
    <row r="315" ht="12.75">
      <c r="F315" s="81"/>
    </row>
    <row r="316" ht="12.75">
      <c r="F316" s="81"/>
    </row>
    <row r="317" ht="12.75">
      <c r="F317" s="81"/>
    </row>
    <row r="318" ht="12.75">
      <c r="F318" s="81"/>
    </row>
    <row r="319" ht="12.75">
      <c r="F319" s="81"/>
    </row>
    <row r="320" ht="12.75">
      <c r="F320" s="81"/>
    </row>
    <row r="321" ht="12.75">
      <c r="F321" s="81"/>
    </row>
    <row r="322" ht="12.75">
      <c r="F322" s="81"/>
    </row>
    <row r="323" ht="12.75">
      <c r="F323" s="81"/>
    </row>
    <row r="324" ht="12.75">
      <c r="F324" s="81"/>
    </row>
    <row r="325" ht="12.75">
      <c r="F325" s="81"/>
    </row>
    <row r="326" ht="12.75">
      <c r="F326" s="81"/>
    </row>
    <row r="327" ht="12.75">
      <c r="F327" s="81"/>
    </row>
    <row r="328" ht="12.75">
      <c r="F328" s="81"/>
    </row>
    <row r="329" ht="12.75">
      <c r="F329" s="81"/>
    </row>
    <row r="330" ht="12.75">
      <c r="F330" s="81"/>
    </row>
    <row r="331" ht="12.75">
      <c r="F331" s="81"/>
    </row>
    <row r="332" ht="12.75">
      <c r="F332" s="81"/>
    </row>
    <row r="333" ht="12.75">
      <c r="F333" s="81"/>
    </row>
    <row r="334" ht="12.75">
      <c r="F334" s="81"/>
    </row>
    <row r="335" ht="12.75">
      <c r="F335" s="81"/>
    </row>
    <row r="336" ht="12.75">
      <c r="F336" s="81"/>
    </row>
    <row r="337" ht="12.75">
      <c r="F337" s="81"/>
    </row>
    <row r="338" ht="12.75">
      <c r="F338" s="81"/>
    </row>
    <row r="339" ht="12.75">
      <c r="F339" s="81"/>
    </row>
    <row r="340" ht="12.75">
      <c r="F340" s="81"/>
    </row>
    <row r="341" ht="12.75">
      <c r="F341" s="81"/>
    </row>
    <row r="342" ht="12.75">
      <c r="F342" s="81"/>
    </row>
    <row r="343" ht="12.75">
      <c r="F343" s="81"/>
    </row>
    <row r="344" ht="12.75">
      <c r="F344" s="81"/>
    </row>
    <row r="345" ht="12.75">
      <c r="F345" s="81"/>
    </row>
    <row r="346" ht="12.75">
      <c r="F346" s="81"/>
    </row>
    <row r="347" ht="12.75">
      <c r="F347" s="81"/>
    </row>
    <row r="348" ht="12.75">
      <c r="F348" s="81"/>
    </row>
    <row r="349" ht="12.75">
      <c r="F349" s="81"/>
    </row>
    <row r="350" ht="12.75">
      <c r="F350" s="81"/>
    </row>
    <row r="351" ht="12.75">
      <c r="F351" s="81"/>
    </row>
    <row r="352" ht="12.75">
      <c r="F352" s="81"/>
    </row>
    <row r="353" ht="12.75">
      <c r="F353" s="81"/>
    </row>
    <row r="354" ht="12.75">
      <c r="F354" s="81"/>
    </row>
    <row r="355" ht="12.75">
      <c r="F355" s="81"/>
    </row>
    <row r="356" ht="12.75">
      <c r="F356" s="81"/>
    </row>
    <row r="357" ht="12.75">
      <c r="F357" s="81"/>
    </row>
    <row r="358" ht="12.75">
      <c r="F358" s="81"/>
    </row>
    <row r="359" ht="12.75">
      <c r="F359" s="81"/>
    </row>
    <row r="360" ht="12.75">
      <c r="F360" s="81"/>
    </row>
    <row r="361" ht="12.75">
      <c r="F361" s="81"/>
    </row>
    <row r="362" ht="12.75">
      <c r="F362" s="81"/>
    </row>
    <row r="363" ht="12.75">
      <c r="F363" s="81"/>
    </row>
    <row r="364" ht="12.75">
      <c r="F364" s="81"/>
    </row>
    <row r="365" ht="12.75">
      <c r="F365" s="81"/>
    </row>
    <row r="366" ht="12.75">
      <c r="F366" s="81"/>
    </row>
    <row r="367" ht="12.75">
      <c r="F367" s="81"/>
    </row>
    <row r="368" ht="12.75">
      <c r="F368" s="81"/>
    </row>
    <row r="369" ht="12.75">
      <c r="F369" s="81"/>
    </row>
    <row r="370" ht="12.75">
      <c r="F370" s="81"/>
    </row>
    <row r="371" ht="12.75">
      <c r="F371" s="81"/>
    </row>
    <row r="372" ht="12.75">
      <c r="F372" s="81"/>
    </row>
    <row r="373" ht="12.75">
      <c r="F373" s="81"/>
    </row>
    <row r="374" ht="12.75">
      <c r="F374" s="81"/>
    </row>
    <row r="375" ht="12.75">
      <c r="F375" s="81"/>
    </row>
    <row r="376" ht="12.75">
      <c r="F376" s="81"/>
    </row>
    <row r="377" ht="12.75">
      <c r="F377" s="81"/>
    </row>
    <row r="378" ht="12.75">
      <c r="F378" s="81"/>
    </row>
    <row r="379" ht="12.75">
      <c r="F379" s="81"/>
    </row>
    <row r="380" ht="12.75">
      <c r="F380" s="81"/>
    </row>
    <row r="381" ht="12.75">
      <c r="F381" s="81"/>
    </row>
    <row r="382" ht="12.75">
      <c r="F382" s="81"/>
    </row>
    <row r="383" ht="12.75">
      <c r="F383" s="81"/>
    </row>
    <row r="384" ht="12.75">
      <c r="F384" s="81"/>
    </row>
    <row r="385" ht="12.75">
      <c r="F385" s="81"/>
    </row>
    <row r="386" ht="12.75">
      <c r="F386" s="81"/>
    </row>
    <row r="387" ht="12.75">
      <c r="F387" s="81"/>
    </row>
    <row r="388" ht="12.75">
      <c r="F388" s="81"/>
    </row>
    <row r="389" ht="12.75">
      <c r="F389" s="81"/>
    </row>
    <row r="390" ht="12.75">
      <c r="F390" s="81"/>
    </row>
    <row r="391" ht="12.75">
      <c r="F391" s="81"/>
    </row>
    <row r="392" ht="12.75">
      <c r="F392" s="81"/>
    </row>
    <row r="393" ht="12.75">
      <c r="F393" s="81"/>
    </row>
    <row r="394" ht="12.75">
      <c r="F394" s="81"/>
    </row>
    <row r="395" ht="12.75">
      <c r="F395" s="81"/>
    </row>
    <row r="396" ht="12.75">
      <c r="F396" s="81"/>
    </row>
    <row r="397" ht="12.75">
      <c r="F397" s="81"/>
    </row>
    <row r="398" ht="12.75">
      <c r="F398" s="81"/>
    </row>
    <row r="399" ht="12.75">
      <c r="F399" s="81"/>
    </row>
    <row r="400" ht="12.75">
      <c r="F400" s="81"/>
    </row>
    <row r="401" ht="12.75">
      <c r="F401" s="81"/>
    </row>
    <row r="402" ht="12.75">
      <c r="F402" s="81"/>
    </row>
    <row r="403" ht="12.75">
      <c r="F403" s="81"/>
    </row>
    <row r="404" ht="12.75">
      <c r="F404" s="81"/>
    </row>
    <row r="405" ht="12.75">
      <c r="F405" s="81"/>
    </row>
    <row r="406" ht="12.75">
      <c r="F406" s="81"/>
    </row>
    <row r="407" ht="12.75">
      <c r="F407" s="81"/>
    </row>
    <row r="408" ht="12.75">
      <c r="F408" s="81"/>
    </row>
    <row r="409" ht="12.75">
      <c r="F409" s="81"/>
    </row>
    <row r="410" ht="12.75">
      <c r="F410" s="81"/>
    </row>
    <row r="411" ht="12.75">
      <c r="F411" s="81"/>
    </row>
    <row r="412" ht="12.75">
      <c r="F412" s="81"/>
    </row>
    <row r="413" ht="12.75">
      <c r="F413" s="81"/>
    </row>
    <row r="414" ht="12.75">
      <c r="F414" s="81"/>
    </row>
    <row r="415" ht="12.75">
      <c r="F415" s="81"/>
    </row>
    <row r="416" ht="12.75">
      <c r="F416" s="81"/>
    </row>
    <row r="417" ht="12.75">
      <c r="F417" s="81"/>
    </row>
    <row r="418" ht="12.75">
      <c r="F418" s="81"/>
    </row>
    <row r="419" ht="12.75">
      <c r="F419" s="81"/>
    </row>
    <row r="420" ht="12.75">
      <c r="F420" s="81"/>
    </row>
    <row r="421" ht="12.75">
      <c r="F421" s="81"/>
    </row>
    <row r="422" ht="12.75">
      <c r="F422" s="81"/>
    </row>
    <row r="423" ht="12.75">
      <c r="F423" s="81"/>
    </row>
    <row r="424" ht="12.75">
      <c r="F424" s="81"/>
    </row>
    <row r="425" ht="12.75">
      <c r="F425" s="81"/>
    </row>
    <row r="426" ht="12.75">
      <c r="F426" s="81"/>
    </row>
    <row r="427" ht="12.75">
      <c r="F427" s="81"/>
    </row>
    <row r="428" ht="12.75">
      <c r="F428" s="81"/>
    </row>
    <row r="429" ht="12.75">
      <c r="F429" s="81"/>
    </row>
    <row r="430" ht="12.75">
      <c r="F430" s="81"/>
    </row>
    <row r="431" ht="12.75">
      <c r="F431" s="81"/>
    </row>
    <row r="432" ht="12.75">
      <c r="F432" s="81"/>
    </row>
    <row r="433" ht="12.75">
      <c r="F433" s="81"/>
    </row>
    <row r="434" ht="12.75">
      <c r="F434" s="81"/>
    </row>
    <row r="435" ht="12.75">
      <c r="F435" s="81"/>
    </row>
    <row r="436" ht="12.75">
      <c r="F436" s="81"/>
    </row>
    <row r="437" ht="12.75">
      <c r="F437" s="81"/>
    </row>
    <row r="438" ht="12.75">
      <c r="F438" s="81"/>
    </row>
    <row r="439" ht="12.75">
      <c r="F439" s="81"/>
    </row>
    <row r="440" ht="12.75">
      <c r="F440" s="81"/>
    </row>
    <row r="441" ht="12.75">
      <c r="F441" s="81"/>
    </row>
    <row r="442" ht="12.75">
      <c r="F442" s="81"/>
    </row>
    <row r="443" ht="12.75">
      <c r="F443" s="81"/>
    </row>
    <row r="444" ht="12.75">
      <c r="F444" s="81"/>
    </row>
    <row r="445" ht="12.75">
      <c r="F445" s="81"/>
    </row>
    <row r="446" ht="12.75">
      <c r="F446" s="81"/>
    </row>
    <row r="447" ht="12.75">
      <c r="F447" s="81"/>
    </row>
    <row r="448" ht="12.75">
      <c r="F448" s="81"/>
    </row>
    <row r="449" ht="12.75">
      <c r="F449" s="81"/>
    </row>
    <row r="450" ht="12.75">
      <c r="F450" s="81"/>
    </row>
    <row r="451" ht="12.75">
      <c r="F451" s="81"/>
    </row>
    <row r="452" ht="12.75">
      <c r="F452" s="81"/>
    </row>
    <row r="453" ht="12.75">
      <c r="F453" s="81"/>
    </row>
    <row r="454" ht="12.75">
      <c r="F454" s="81"/>
    </row>
    <row r="455" ht="12.75">
      <c r="F455" s="81"/>
    </row>
    <row r="456" ht="12.75">
      <c r="F456" s="81"/>
    </row>
    <row r="457" ht="12.75">
      <c r="F457" s="81"/>
    </row>
    <row r="458" ht="12.75">
      <c r="F458" s="81"/>
    </row>
    <row r="459" ht="12.75">
      <c r="F459" s="81"/>
    </row>
    <row r="460" ht="12.75">
      <c r="F460" s="81"/>
    </row>
    <row r="461" ht="12.75">
      <c r="F461" s="81"/>
    </row>
    <row r="462" ht="12.75">
      <c r="F462" s="81"/>
    </row>
    <row r="463" ht="12.75">
      <c r="F463" s="81"/>
    </row>
    <row r="464" ht="12.75">
      <c r="F464" s="81"/>
    </row>
    <row r="465" ht="12.75">
      <c r="F465" s="81"/>
    </row>
    <row r="466" ht="12.75">
      <c r="F466" s="81"/>
    </row>
    <row r="467" ht="12.75">
      <c r="F467" s="81"/>
    </row>
    <row r="468" ht="12.75">
      <c r="F468" s="81"/>
    </row>
    <row r="469" ht="12.75">
      <c r="F469" s="81"/>
    </row>
    <row r="470" ht="12.75">
      <c r="F470" s="81"/>
    </row>
    <row r="471" ht="12.75">
      <c r="F471" s="81"/>
    </row>
    <row r="472" ht="12.75">
      <c r="F472" s="81"/>
    </row>
    <row r="473" ht="12.75">
      <c r="F473" s="81"/>
    </row>
    <row r="474" ht="12.75">
      <c r="F474" s="81"/>
    </row>
    <row r="475" ht="12.75">
      <c r="F475" s="81"/>
    </row>
    <row r="476" ht="12.75">
      <c r="F476" s="81"/>
    </row>
    <row r="477" ht="12.75">
      <c r="F477" s="81"/>
    </row>
    <row r="478" ht="12.75">
      <c r="F478" s="81"/>
    </row>
    <row r="479" ht="12.75">
      <c r="F479" s="81"/>
    </row>
    <row r="480" ht="12.75">
      <c r="F480" s="81"/>
    </row>
    <row r="481" ht="12.75">
      <c r="F481" s="81"/>
    </row>
    <row r="482" ht="12.75">
      <c r="F482" s="81"/>
    </row>
    <row r="483" ht="12.75">
      <c r="F483" s="81"/>
    </row>
    <row r="484" ht="12.75">
      <c r="F484" s="81"/>
    </row>
    <row r="485" ht="12.75">
      <c r="F485" s="81"/>
    </row>
    <row r="486" ht="12.75">
      <c r="F486" s="81"/>
    </row>
    <row r="487" ht="12.75">
      <c r="F487" s="81"/>
    </row>
    <row r="488" ht="12.75">
      <c r="F488" s="81"/>
    </row>
    <row r="489" ht="12.75">
      <c r="F489" s="81"/>
    </row>
    <row r="490" ht="12.75">
      <c r="F490" s="81"/>
    </row>
    <row r="491" ht="12.75">
      <c r="F491" s="81"/>
    </row>
    <row r="492" ht="12.75">
      <c r="F492" s="81"/>
    </row>
    <row r="493" ht="12.75">
      <c r="F493" s="81"/>
    </row>
    <row r="494" ht="12.75">
      <c r="F494" s="81"/>
    </row>
    <row r="495" ht="12.75">
      <c r="F495" s="81"/>
    </row>
    <row r="496" ht="12.75">
      <c r="F496" s="81"/>
    </row>
    <row r="497" ht="12.75">
      <c r="F497" s="81"/>
    </row>
    <row r="498" ht="12.75">
      <c r="F498" s="81"/>
    </row>
    <row r="499" ht="12.75">
      <c r="F499" s="81"/>
    </row>
    <row r="500" ht="12.75">
      <c r="F500" s="81"/>
    </row>
    <row r="501" ht="12.75">
      <c r="F501" s="81"/>
    </row>
    <row r="502" ht="12.75">
      <c r="F502" s="81"/>
    </row>
    <row r="503" ht="12.75">
      <c r="F503" s="81"/>
    </row>
    <row r="504" ht="12.75">
      <c r="F504" s="81"/>
    </row>
    <row r="505" ht="12.75">
      <c r="F505" s="81"/>
    </row>
    <row r="506" ht="12.75">
      <c r="F506" s="81"/>
    </row>
    <row r="507" ht="12.75">
      <c r="F507" s="81"/>
    </row>
    <row r="508" ht="12.75">
      <c r="F508" s="81"/>
    </row>
    <row r="509" ht="12.75">
      <c r="F509" s="81"/>
    </row>
    <row r="510" ht="12.75">
      <c r="F510" s="81"/>
    </row>
    <row r="511" ht="12.75">
      <c r="F511" s="81"/>
    </row>
    <row r="512" ht="12.75">
      <c r="F512" s="81"/>
    </row>
    <row r="513" ht="12.75">
      <c r="F513" s="81"/>
    </row>
    <row r="514" ht="12.75">
      <c r="F514" s="81"/>
    </row>
    <row r="515" ht="12.75">
      <c r="F515" s="81"/>
    </row>
    <row r="516" ht="12.75">
      <c r="F516" s="81"/>
    </row>
    <row r="517" ht="12.75">
      <c r="F517" s="81"/>
    </row>
    <row r="518" ht="12.75">
      <c r="F518" s="81"/>
    </row>
    <row r="519" ht="12.75">
      <c r="F519" s="81"/>
    </row>
    <row r="520" ht="12.75">
      <c r="F520" s="81"/>
    </row>
    <row r="521" ht="12.75">
      <c r="F521" s="81"/>
    </row>
    <row r="522" ht="12.75">
      <c r="F522" s="81"/>
    </row>
    <row r="523" ht="12.75">
      <c r="F523" s="81"/>
    </row>
    <row r="524" ht="12.75">
      <c r="F524" s="81"/>
    </row>
    <row r="525" ht="12.75">
      <c r="F525" s="81"/>
    </row>
    <row r="526" ht="12.75">
      <c r="F526" s="81"/>
    </row>
    <row r="527" ht="12.75">
      <c r="F527" s="81"/>
    </row>
    <row r="528" ht="12.75">
      <c r="F528" s="81"/>
    </row>
    <row r="529" ht="12.75">
      <c r="F529" s="81"/>
    </row>
    <row r="530" ht="12.75">
      <c r="F530" s="81"/>
    </row>
    <row r="531" ht="12.75">
      <c r="F531" s="81"/>
    </row>
    <row r="532" ht="12.75">
      <c r="F532" s="81"/>
    </row>
    <row r="533" ht="12.75">
      <c r="F533" s="81"/>
    </row>
    <row r="534" ht="12.75">
      <c r="F534" s="81"/>
    </row>
    <row r="535" ht="12.75">
      <c r="F535" s="81"/>
    </row>
    <row r="536" ht="12.75">
      <c r="F536" s="81"/>
    </row>
    <row r="537" ht="12.75">
      <c r="F537" s="81"/>
    </row>
    <row r="538" ht="12.75">
      <c r="F538" s="81"/>
    </row>
    <row r="539" ht="12.75">
      <c r="F539" s="81"/>
    </row>
    <row r="540" ht="12.75">
      <c r="F540" s="81"/>
    </row>
    <row r="541" ht="12.75">
      <c r="F541" s="81"/>
    </row>
    <row r="542" ht="12.75">
      <c r="F542" s="81"/>
    </row>
    <row r="543" ht="12.75">
      <c r="F543" s="81"/>
    </row>
    <row r="544" ht="12.75">
      <c r="F544" s="81"/>
    </row>
    <row r="545" ht="12.75">
      <c r="F545" s="81"/>
    </row>
    <row r="546" ht="12.75">
      <c r="F546" s="81"/>
    </row>
    <row r="547" ht="12.75">
      <c r="F547" s="81"/>
    </row>
    <row r="548" ht="12.75">
      <c r="F548" s="81"/>
    </row>
    <row r="549" ht="12.75">
      <c r="F549" s="81"/>
    </row>
    <row r="550" ht="12.75">
      <c r="F550" s="81"/>
    </row>
    <row r="551" ht="12.75">
      <c r="F551" s="81"/>
    </row>
    <row r="552" ht="12.75">
      <c r="F552" s="81"/>
    </row>
    <row r="553" ht="12.75">
      <c r="F553" s="81"/>
    </row>
    <row r="554" ht="12.75">
      <c r="F554" s="81"/>
    </row>
    <row r="555" ht="12.75">
      <c r="F555" s="81"/>
    </row>
    <row r="556" ht="12.75">
      <c r="F556" s="81"/>
    </row>
    <row r="557" ht="12.75">
      <c r="F557" s="81"/>
    </row>
    <row r="558" ht="12.75">
      <c r="F558" s="81"/>
    </row>
    <row r="559" ht="12.75">
      <c r="F559" s="81"/>
    </row>
    <row r="560" ht="12.75">
      <c r="F560" s="81"/>
    </row>
    <row r="561" ht="12.75">
      <c r="F561" s="81"/>
    </row>
    <row r="562" ht="12.75">
      <c r="F562" s="81"/>
    </row>
    <row r="563" ht="12.75">
      <c r="F563" s="81"/>
    </row>
    <row r="564" ht="12.75">
      <c r="F564" s="81"/>
    </row>
    <row r="565" ht="12.75">
      <c r="F565" s="81"/>
    </row>
    <row r="566" ht="12.75">
      <c r="F566" s="81"/>
    </row>
    <row r="567" ht="12.75">
      <c r="F567" s="81"/>
    </row>
    <row r="568" ht="12.75">
      <c r="F568" s="81"/>
    </row>
    <row r="569" ht="12.75">
      <c r="F569" s="81"/>
    </row>
    <row r="570" ht="12.75">
      <c r="F570" s="81"/>
    </row>
    <row r="571" ht="12.75">
      <c r="F571" s="81"/>
    </row>
    <row r="572" ht="12.75">
      <c r="F572" s="81"/>
    </row>
    <row r="573" ht="12.75">
      <c r="F573" s="81"/>
    </row>
    <row r="574" ht="12.75">
      <c r="F574" s="81"/>
    </row>
    <row r="575" ht="12.75">
      <c r="F575" s="81"/>
    </row>
    <row r="576" ht="12.75">
      <c r="F576" s="81"/>
    </row>
    <row r="577" ht="12.75">
      <c r="F577" s="81"/>
    </row>
    <row r="578" ht="12.75">
      <c r="F578" s="81"/>
    </row>
    <row r="579" ht="12.75">
      <c r="F579" s="81"/>
    </row>
    <row r="580" ht="12.75">
      <c r="F580" s="81"/>
    </row>
    <row r="581" ht="12.75">
      <c r="F581" s="81"/>
    </row>
    <row r="582" ht="12.75">
      <c r="F582" s="81"/>
    </row>
    <row r="583" ht="12.75">
      <c r="F583" s="81"/>
    </row>
    <row r="584" ht="12.75">
      <c r="F584" s="81"/>
    </row>
    <row r="585" ht="12.75">
      <c r="F585" s="81"/>
    </row>
    <row r="586" ht="12.75">
      <c r="F586" s="81"/>
    </row>
    <row r="587" ht="12.75">
      <c r="F587" s="81"/>
    </row>
    <row r="588" ht="12.75">
      <c r="F588" s="81"/>
    </row>
    <row r="589" ht="12.75">
      <c r="F589" s="81"/>
    </row>
    <row r="590" ht="12.75">
      <c r="F590" s="81"/>
    </row>
    <row r="591" ht="12.75">
      <c r="F591" s="81"/>
    </row>
    <row r="592" ht="12.75">
      <c r="F592" s="81"/>
    </row>
    <row r="593" ht="12.75">
      <c r="F593" s="81"/>
    </row>
    <row r="594" ht="12.75">
      <c r="F594" s="81"/>
    </row>
    <row r="595" ht="12.75">
      <c r="F595" s="81"/>
    </row>
    <row r="596" ht="12.75">
      <c r="F596" s="81"/>
    </row>
    <row r="597" ht="12.75">
      <c r="F597" s="81"/>
    </row>
    <row r="598" ht="12.75">
      <c r="F598" s="81"/>
    </row>
    <row r="599" ht="12.75">
      <c r="F599" s="81"/>
    </row>
    <row r="600" ht="12.75">
      <c r="F600" s="81"/>
    </row>
    <row r="601" ht="12.75">
      <c r="F601" s="81"/>
    </row>
    <row r="602" ht="12.75">
      <c r="F602" s="81"/>
    </row>
    <row r="603" ht="12.75">
      <c r="F603" s="81"/>
    </row>
    <row r="604" ht="12.75">
      <c r="F604" s="81"/>
    </row>
    <row r="605" ht="12.75">
      <c r="F605" s="81"/>
    </row>
    <row r="606" ht="12.75">
      <c r="F606" s="81"/>
    </row>
    <row r="607" ht="12.75">
      <c r="F607" s="81"/>
    </row>
    <row r="608" ht="12.75">
      <c r="F608" s="81"/>
    </row>
    <row r="609" ht="12.75">
      <c r="F609" s="81"/>
    </row>
    <row r="610" ht="12.75">
      <c r="F610" s="81"/>
    </row>
    <row r="611" ht="12.75">
      <c r="F611" s="81"/>
    </row>
    <row r="612" ht="12.75">
      <c r="F612" s="81"/>
    </row>
    <row r="613" ht="12.75">
      <c r="F613" s="81"/>
    </row>
    <row r="614" ht="12.75">
      <c r="F614" s="81"/>
    </row>
    <row r="615" ht="12.75">
      <c r="F615" s="81"/>
    </row>
    <row r="616" ht="12.75">
      <c r="F616" s="81"/>
    </row>
    <row r="617" ht="12.75">
      <c r="F617" s="81"/>
    </row>
    <row r="618" ht="12.75">
      <c r="F618" s="81"/>
    </row>
    <row r="619" ht="12.75">
      <c r="F619" s="81"/>
    </row>
    <row r="620" ht="12.75">
      <c r="F620" s="81"/>
    </row>
    <row r="621" ht="12.75">
      <c r="F621" s="81"/>
    </row>
    <row r="622" ht="12.75">
      <c r="F622" s="81"/>
    </row>
    <row r="623" ht="12.75">
      <c r="F623" s="81"/>
    </row>
    <row r="624" ht="12.75">
      <c r="F624" s="81"/>
    </row>
    <row r="625" ht="12.75">
      <c r="F625" s="81"/>
    </row>
    <row r="626" ht="12.75">
      <c r="F626" s="81"/>
    </row>
    <row r="627" ht="12.75">
      <c r="F627" s="81"/>
    </row>
    <row r="628" ht="12.75">
      <c r="F628" s="81"/>
    </row>
    <row r="629" ht="12.75">
      <c r="F629" s="81"/>
    </row>
    <row r="630" ht="12.75">
      <c r="F630" s="81"/>
    </row>
    <row r="631" ht="12.75">
      <c r="F631" s="81"/>
    </row>
    <row r="632" ht="12.75">
      <c r="F632" s="81"/>
    </row>
    <row r="633" ht="12.75">
      <c r="F633" s="81"/>
    </row>
    <row r="634" ht="12.75">
      <c r="F634" s="81"/>
    </row>
    <row r="635" ht="12.75">
      <c r="F635" s="81"/>
    </row>
    <row r="636" ht="12.75">
      <c r="F636" s="81"/>
    </row>
    <row r="637" ht="12.75">
      <c r="F637" s="81"/>
    </row>
    <row r="638" ht="12.75">
      <c r="F638" s="81"/>
    </row>
    <row r="639" ht="12.75">
      <c r="F639" s="81"/>
    </row>
    <row r="640" ht="12.75">
      <c r="F640" s="81"/>
    </row>
    <row r="641" ht="12.75">
      <c r="F641" s="81"/>
    </row>
    <row r="642" ht="12.75">
      <c r="F642" s="81"/>
    </row>
    <row r="643" ht="12.75">
      <c r="F643" s="81"/>
    </row>
    <row r="644" ht="12.75">
      <c r="F644" s="81"/>
    </row>
    <row r="645" ht="12.75">
      <c r="F645" s="81"/>
    </row>
    <row r="646" ht="12.75">
      <c r="F646" s="81"/>
    </row>
    <row r="647" ht="12.75">
      <c r="F647" s="81"/>
    </row>
    <row r="648" ht="12.75">
      <c r="F648" s="81"/>
    </row>
    <row r="649" ht="12.75">
      <c r="F649" s="81"/>
    </row>
    <row r="650" ht="12.75">
      <c r="F650" s="81"/>
    </row>
    <row r="651" ht="12.75">
      <c r="F651" s="81"/>
    </row>
    <row r="652" ht="12.75">
      <c r="F652" s="81"/>
    </row>
    <row r="653" ht="12.75">
      <c r="F653" s="81"/>
    </row>
    <row r="654" ht="12.75">
      <c r="F654" s="81"/>
    </row>
    <row r="655" ht="12.75">
      <c r="F655" s="81"/>
    </row>
    <row r="656" ht="12.75">
      <c r="F656" s="81"/>
    </row>
    <row r="657" ht="12.75">
      <c r="F657" s="81"/>
    </row>
    <row r="658" ht="12.75">
      <c r="F658" s="81"/>
    </row>
    <row r="659" ht="12.75">
      <c r="F659" s="81"/>
    </row>
    <row r="660" ht="12.75">
      <c r="F660" s="81"/>
    </row>
    <row r="661" ht="12.75">
      <c r="F661" s="81"/>
    </row>
    <row r="662" ht="12.75">
      <c r="F662" s="81"/>
    </row>
    <row r="663" ht="12.75">
      <c r="F663" s="81"/>
    </row>
    <row r="664" ht="12.75">
      <c r="F664" s="81"/>
    </row>
    <row r="665" ht="12.75">
      <c r="F665" s="81"/>
    </row>
    <row r="666" ht="12.75">
      <c r="F666" s="81"/>
    </row>
    <row r="667" ht="12.75">
      <c r="F667" s="81"/>
    </row>
    <row r="668" ht="12.75">
      <c r="F668" s="81"/>
    </row>
    <row r="669" ht="12.75">
      <c r="F669" s="81"/>
    </row>
    <row r="670" ht="12.75">
      <c r="F670" s="81"/>
    </row>
    <row r="671" ht="12.75">
      <c r="F671" s="81"/>
    </row>
    <row r="672" ht="12.75">
      <c r="F672" s="81"/>
    </row>
    <row r="673" ht="12.75">
      <c r="F673" s="81"/>
    </row>
    <row r="674" ht="12.75">
      <c r="F674" s="81"/>
    </row>
    <row r="675" ht="12.75">
      <c r="F675" s="81"/>
    </row>
    <row r="676" ht="12.75">
      <c r="F676" s="81"/>
    </row>
    <row r="677" ht="12.75">
      <c r="F677" s="81"/>
    </row>
    <row r="678" ht="12.75">
      <c r="F678" s="81"/>
    </row>
    <row r="679" ht="12.75">
      <c r="F679" s="81"/>
    </row>
    <row r="680" ht="12.75">
      <c r="F680" s="81"/>
    </row>
    <row r="681" ht="12.75">
      <c r="F681" s="81"/>
    </row>
    <row r="682" ht="12.75">
      <c r="F682" s="81"/>
    </row>
    <row r="683" ht="12.75">
      <c r="F683" s="81"/>
    </row>
    <row r="684" ht="12.75">
      <c r="F684" s="81"/>
    </row>
    <row r="685" ht="12.75">
      <c r="F685" s="81"/>
    </row>
    <row r="686" ht="12.75">
      <c r="F686" s="81"/>
    </row>
    <row r="687" ht="12.75">
      <c r="F687" s="81"/>
    </row>
    <row r="688" ht="12.75">
      <c r="F688" s="81"/>
    </row>
    <row r="689" ht="12.75">
      <c r="F689" s="81"/>
    </row>
    <row r="690" ht="12.75">
      <c r="F690" s="81"/>
    </row>
    <row r="691" ht="12.75">
      <c r="F691" s="81"/>
    </row>
    <row r="692" ht="12.75">
      <c r="F692" s="81"/>
    </row>
    <row r="693" ht="12.75">
      <c r="F693" s="81"/>
    </row>
    <row r="694" ht="12.75">
      <c r="F694" s="81"/>
    </row>
    <row r="695" ht="12.75">
      <c r="F695" s="81"/>
    </row>
    <row r="696" ht="12.75">
      <c r="F696" s="81"/>
    </row>
    <row r="697" ht="12.75">
      <c r="F697" s="81"/>
    </row>
    <row r="698" ht="12.75">
      <c r="F698" s="81"/>
    </row>
    <row r="699" ht="12.75">
      <c r="F699" s="81"/>
    </row>
    <row r="700" ht="12.75">
      <c r="F700" s="81"/>
    </row>
    <row r="701" ht="12.75">
      <c r="F701" s="81"/>
    </row>
    <row r="702" ht="12.75">
      <c r="F702" s="81"/>
    </row>
    <row r="703" ht="12.75">
      <c r="F703" s="81"/>
    </row>
    <row r="704" ht="12.75">
      <c r="F704" s="81"/>
    </row>
    <row r="705" ht="12.75">
      <c r="F705" s="81"/>
    </row>
    <row r="706" ht="12.75">
      <c r="F706" s="81"/>
    </row>
    <row r="707" ht="12.75">
      <c r="F707" s="81"/>
    </row>
    <row r="708" ht="12.75">
      <c r="F708" s="81"/>
    </row>
    <row r="709" ht="12.75">
      <c r="F709" s="81"/>
    </row>
    <row r="710" ht="12.75">
      <c r="F710" s="81"/>
    </row>
    <row r="711" ht="12.75">
      <c r="F711" s="81"/>
    </row>
    <row r="712" ht="12.75">
      <c r="F712" s="81"/>
    </row>
    <row r="713" ht="12.75">
      <c r="F713" s="81"/>
    </row>
    <row r="714" ht="12.75">
      <c r="F714" s="81"/>
    </row>
    <row r="715" ht="12.75">
      <c r="F715" s="81"/>
    </row>
    <row r="716" ht="12.75">
      <c r="F716" s="81"/>
    </row>
    <row r="717" ht="12.75">
      <c r="F717" s="81"/>
    </row>
    <row r="718" ht="12.75">
      <c r="F718" s="81"/>
    </row>
    <row r="719" ht="12.75">
      <c r="F719" s="81"/>
    </row>
    <row r="720" ht="12.75">
      <c r="F720" s="81"/>
    </row>
    <row r="721" ht="12.75">
      <c r="F721" s="81"/>
    </row>
    <row r="722" ht="12.75">
      <c r="F722" s="81"/>
    </row>
    <row r="723" ht="12.75">
      <c r="F723" s="81"/>
    </row>
    <row r="724" ht="12.75">
      <c r="F724" s="81"/>
    </row>
    <row r="725" ht="12.75">
      <c r="F725" s="81"/>
    </row>
    <row r="726" ht="12.75">
      <c r="F726" s="81"/>
    </row>
    <row r="727" ht="12.75">
      <c r="F727" s="81"/>
    </row>
    <row r="728" ht="12.75">
      <c r="F728" s="81"/>
    </row>
    <row r="729" ht="12.75">
      <c r="F729" s="81"/>
    </row>
    <row r="730" ht="12.75">
      <c r="F730" s="81"/>
    </row>
    <row r="731" ht="12.75">
      <c r="F731" s="81"/>
    </row>
    <row r="732" ht="12.75">
      <c r="F732" s="81"/>
    </row>
    <row r="733" ht="12.75">
      <c r="F733" s="81"/>
    </row>
    <row r="734" ht="12.75">
      <c r="F734" s="81"/>
    </row>
    <row r="735" ht="12.75">
      <c r="F735" s="81"/>
    </row>
    <row r="736" ht="12.75">
      <c r="F736" s="81"/>
    </row>
    <row r="737" ht="12.75">
      <c r="F737" s="81"/>
    </row>
    <row r="738" ht="12.75">
      <c r="F738" s="81"/>
    </row>
    <row r="739" ht="12.75">
      <c r="F739" s="81"/>
    </row>
    <row r="740" ht="12.75">
      <c r="F740" s="81"/>
    </row>
    <row r="741" ht="12.75">
      <c r="F741" s="81"/>
    </row>
    <row r="742" ht="12.75">
      <c r="F742" s="81"/>
    </row>
    <row r="743" ht="12.75">
      <c r="F743" s="81"/>
    </row>
    <row r="744" ht="12.75">
      <c r="F744" s="81"/>
    </row>
    <row r="745" ht="12.75">
      <c r="F745" s="81"/>
    </row>
    <row r="746" ht="12.75">
      <c r="F746" s="81"/>
    </row>
    <row r="747" ht="12.75">
      <c r="F747" s="81"/>
    </row>
    <row r="748" ht="12.75">
      <c r="F748" s="81"/>
    </row>
    <row r="749" ht="12.75">
      <c r="F749" s="81"/>
    </row>
    <row r="750" ht="12.75">
      <c r="F750" s="81"/>
    </row>
    <row r="751" ht="12.75">
      <c r="F751" s="81"/>
    </row>
    <row r="752" ht="12.75">
      <c r="F752" s="81"/>
    </row>
    <row r="753" ht="12.75">
      <c r="F753" s="81"/>
    </row>
    <row r="754" ht="12.75">
      <c r="F754" s="81"/>
    </row>
    <row r="755" ht="12.75">
      <c r="F755" s="81"/>
    </row>
    <row r="756" ht="12.75">
      <c r="F756" s="81"/>
    </row>
    <row r="757" ht="12.75">
      <c r="F757" s="81"/>
    </row>
    <row r="758" ht="12.75">
      <c r="F758" s="81"/>
    </row>
    <row r="759" ht="12.75">
      <c r="F759" s="81"/>
    </row>
    <row r="760" ht="12.75">
      <c r="F760" s="81"/>
    </row>
    <row r="761" ht="12.75">
      <c r="F761" s="81"/>
    </row>
    <row r="762" ht="12.75">
      <c r="F762" s="81"/>
    </row>
    <row r="763" ht="12.75">
      <c r="F763" s="81"/>
    </row>
    <row r="764" ht="12.75">
      <c r="F764" s="81"/>
    </row>
    <row r="765" ht="12.75">
      <c r="F765" s="81"/>
    </row>
    <row r="766" ht="12.75">
      <c r="F766" s="81"/>
    </row>
    <row r="767" ht="12.75">
      <c r="F767" s="81"/>
    </row>
    <row r="768" ht="12.75">
      <c r="F768" s="81"/>
    </row>
    <row r="769" ht="12.75">
      <c r="F769" s="81"/>
    </row>
    <row r="770" ht="12.75">
      <c r="F770" s="81"/>
    </row>
    <row r="771" ht="12.75">
      <c r="F771" s="81"/>
    </row>
    <row r="772" ht="12.75">
      <c r="F772" s="81"/>
    </row>
    <row r="773" ht="12.75">
      <c r="F773" s="81"/>
    </row>
    <row r="774" ht="12.75">
      <c r="F774" s="81"/>
    </row>
    <row r="775" ht="12.75">
      <c r="F775" s="81"/>
    </row>
    <row r="776" ht="12.75">
      <c r="F776" s="81"/>
    </row>
    <row r="777" ht="12.75">
      <c r="F777" s="81"/>
    </row>
    <row r="778" ht="12.75">
      <c r="F778" s="81"/>
    </row>
    <row r="779" ht="12.75">
      <c r="F779" s="81"/>
    </row>
    <row r="780" ht="12.75">
      <c r="F780" s="81"/>
    </row>
    <row r="781" ht="12.75">
      <c r="F781" s="81"/>
    </row>
    <row r="782" ht="12.75">
      <c r="F782" s="81"/>
    </row>
    <row r="783" ht="12.75">
      <c r="F783" s="81"/>
    </row>
    <row r="784" ht="12.75">
      <c r="F784" s="81"/>
    </row>
    <row r="785" ht="12.75">
      <c r="F785" s="81"/>
    </row>
    <row r="786" ht="12.75">
      <c r="F786" s="81"/>
    </row>
    <row r="787" ht="12.75">
      <c r="F787" s="81"/>
    </row>
    <row r="788" ht="12.75">
      <c r="F788" s="81"/>
    </row>
    <row r="789" ht="12.75">
      <c r="F789" s="81"/>
    </row>
    <row r="790" ht="12.75">
      <c r="F790" s="81"/>
    </row>
    <row r="791" ht="12.75">
      <c r="F791" s="81"/>
    </row>
    <row r="792" ht="12.75">
      <c r="F792" s="81"/>
    </row>
    <row r="793" ht="12.75">
      <c r="F793" s="81"/>
    </row>
    <row r="794" ht="12.75">
      <c r="F794" s="81"/>
    </row>
    <row r="795" ht="12.75">
      <c r="F795" s="81"/>
    </row>
    <row r="796" ht="12.75">
      <c r="F796" s="81"/>
    </row>
    <row r="797" ht="12.75">
      <c r="F797" s="81"/>
    </row>
    <row r="798" ht="12.75">
      <c r="F798" s="81"/>
    </row>
    <row r="799" ht="12.75">
      <c r="F799" s="81"/>
    </row>
    <row r="800" ht="12.75">
      <c r="F800" s="81"/>
    </row>
    <row r="801" ht="12.75">
      <c r="F801" s="81"/>
    </row>
    <row r="802" ht="12.75">
      <c r="F802" s="81"/>
    </row>
    <row r="803" ht="12.75">
      <c r="F803" s="81"/>
    </row>
    <row r="804" ht="12.75">
      <c r="F804" s="81"/>
    </row>
    <row r="805" ht="12.75">
      <c r="F805" s="81"/>
    </row>
    <row r="806" ht="12.75">
      <c r="F806" s="81"/>
    </row>
    <row r="807" ht="12.75">
      <c r="F807" s="81"/>
    </row>
    <row r="808" ht="12.75">
      <c r="F808" s="81"/>
    </row>
    <row r="809" ht="12.75">
      <c r="F809" s="81"/>
    </row>
    <row r="810" ht="12.75">
      <c r="F810" s="81"/>
    </row>
  </sheetData>
  <sheetProtection/>
  <mergeCells count="6">
    <mergeCell ref="A18:B18"/>
    <mergeCell ref="A2:F2"/>
    <mergeCell ref="A1:F1"/>
    <mergeCell ref="A3:F3"/>
    <mergeCell ref="A4:F4"/>
    <mergeCell ref="A17:C17"/>
  </mergeCells>
  <printOptions horizontalCentered="1"/>
  <pageMargins left="0.5905511811023623" right="0.5905511811023623" top="0.7874015748031497" bottom="0.7874015748031497" header="0" footer="0"/>
  <pageSetup horizontalDpi="600" verticalDpi="600" orientation="portrait" scale="70" r:id="rId3"/>
  <legacyDrawing r:id="rId2"/>
</worksheet>
</file>

<file path=xl/worksheets/sheet7.xml><?xml version="1.0" encoding="utf-8"?>
<worksheet xmlns="http://schemas.openxmlformats.org/spreadsheetml/2006/main" xmlns:r="http://schemas.openxmlformats.org/officeDocument/2006/relationships">
  <sheetPr>
    <tabColor indexed="52"/>
  </sheetPr>
  <dimension ref="A1:I119"/>
  <sheetViews>
    <sheetView showGridLines="0" zoomScalePageLayoutView="0" workbookViewId="0" topLeftCell="A1">
      <selection activeCell="A10" sqref="A10:F10"/>
    </sheetView>
  </sheetViews>
  <sheetFormatPr defaultColWidth="20.7109375" defaultRowHeight="12.75"/>
  <cols>
    <col min="1" max="3" width="20.7109375" style="104" customWidth="1"/>
    <col min="4" max="4" width="18.421875" style="104" customWidth="1"/>
    <col min="5" max="5" width="19.421875" style="104" customWidth="1"/>
    <col min="6" max="6" width="17.421875" style="104" customWidth="1"/>
    <col min="7" max="16384" width="20.7109375" style="104" customWidth="1"/>
  </cols>
  <sheetData>
    <row r="1" spans="1:6" ht="15.75" customHeight="1">
      <c r="A1" s="357" t="s">
        <v>32</v>
      </c>
      <c r="B1" s="357"/>
      <c r="C1" s="357"/>
      <c r="D1" s="357"/>
      <c r="E1" s="357"/>
      <c r="F1" s="357"/>
    </row>
    <row r="2" spans="1:6" ht="15.75" customHeight="1">
      <c r="A2" s="357" t="s">
        <v>144</v>
      </c>
      <c r="B2" s="357"/>
      <c r="C2" s="357"/>
      <c r="D2" s="357"/>
      <c r="E2" s="357"/>
      <c r="F2" s="357"/>
    </row>
    <row r="3" spans="1:6" ht="15" customHeight="1">
      <c r="A3" s="357" t="s">
        <v>69</v>
      </c>
      <c r="B3" s="357"/>
      <c r="C3" s="357"/>
      <c r="D3" s="357"/>
      <c r="E3" s="357"/>
      <c r="F3" s="357"/>
    </row>
    <row r="5" spans="1:6" ht="15.75" customHeight="1">
      <c r="A5" s="168" t="s">
        <v>121</v>
      </c>
      <c r="B5" s="348" t="s">
        <v>122</v>
      </c>
      <c r="C5" s="349"/>
      <c r="D5" s="350"/>
      <c r="E5" s="169">
        <f>Ingresos!C10</f>
        <v>23940000</v>
      </c>
      <c r="F5" s="170">
        <f>Ingresos!D10</f>
        <v>0.01752411113936555</v>
      </c>
    </row>
    <row r="6" spans="1:6" ht="64.5" customHeight="1">
      <c r="A6" s="354" t="s">
        <v>258</v>
      </c>
      <c r="B6" s="355"/>
      <c r="C6" s="355"/>
      <c r="D6" s="355"/>
      <c r="E6" s="355"/>
      <c r="F6" s="356"/>
    </row>
    <row r="7" spans="1:6" ht="15.75" customHeight="1">
      <c r="A7" s="168" t="s">
        <v>137</v>
      </c>
      <c r="B7" s="348" t="s">
        <v>138</v>
      </c>
      <c r="C7" s="349"/>
      <c r="D7" s="350"/>
      <c r="E7" s="169">
        <f>Ingresos!C12</f>
        <v>5043460</v>
      </c>
      <c r="F7" s="170">
        <f>Ingresos!D12</f>
        <v>0.0036918192801564144</v>
      </c>
    </row>
    <row r="8" spans="1:6" ht="44.25" customHeight="1">
      <c r="A8" s="354" t="s">
        <v>518</v>
      </c>
      <c r="B8" s="355"/>
      <c r="C8" s="355"/>
      <c r="D8" s="355"/>
      <c r="E8" s="355"/>
      <c r="F8" s="356"/>
    </row>
    <row r="9" spans="1:6" ht="15.75" customHeight="1">
      <c r="A9" s="168" t="s">
        <v>405</v>
      </c>
      <c r="B9" s="348" t="s">
        <v>406</v>
      </c>
      <c r="C9" s="349"/>
      <c r="D9" s="350"/>
      <c r="E9" s="169">
        <f>Ingresos!C15</f>
        <v>6127424.9</v>
      </c>
      <c r="F9" s="170">
        <f>Ingresos!D15</f>
        <v>0.0044852829968970685</v>
      </c>
    </row>
    <row r="10" spans="1:6" ht="83.25" customHeight="1">
      <c r="A10" s="354" t="s">
        <v>265</v>
      </c>
      <c r="B10" s="355"/>
      <c r="C10" s="355"/>
      <c r="D10" s="355"/>
      <c r="E10" s="355"/>
      <c r="F10" s="356"/>
    </row>
    <row r="11" spans="1:6" ht="15.75" customHeight="1">
      <c r="A11" s="168" t="s">
        <v>25</v>
      </c>
      <c r="B11" s="348" t="s">
        <v>26</v>
      </c>
      <c r="C11" s="349"/>
      <c r="D11" s="350"/>
      <c r="E11" s="169">
        <f>Ingresos!C16</f>
        <v>309959589</v>
      </c>
      <c r="F11" s="170">
        <f>Ingresos!D16</f>
        <v>0.22689082232030353</v>
      </c>
    </row>
    <row r="12" spans="1:6" ht="113.25" customHeight="1">
      <c r="A12" s="354" t="s">
        <v>301</v>
      </c>
      <c r="B12" s="355"/>
      <c r="C12" s="355"/>
      <c r="D12" s="355"/>
      <c r="E12" s="355"/>
      <c r="F12" s="356"/>
    </row>
    <row r="13" spans="1:6" ht="15.75" customHeight="1">
      <c r="A13" s="168" t="s">
        <v>490</v>
      </c>
      <c r="B13" s="348" t="s">
        <v>145</v>
      </c>
      <c r="C13" s="349"/>
      <c r="D13" s="350"/>
      <c r="E13" s="169">
        <f>Ingresos!C23</f>
        <v>283811154.29</v>
      </c>
      <c r="F13" s="170">
        <f>Ingresos!D23</f>
        <v>0.20775013410065093</v>
      </c>
    </row>
    <row r="14" spans="1:6" ht="45.75" customHeight="1">
      <c r="A14" s="351" t="s">
        <v>250</v>
      </c>
      <c r="B14" s="352"/>
      <c r="C14" s="352"/>
      <c r="D14" s="352"/>
      <c r="E14" s="352"/>
      <c r="F14" s="353"/>
    </row>
    <row r="15" spans="1:6" ht="15.75" customHeight="1">
      <c r="A15" s="168" t="s">
        <v>491</v>
      </c>
      <c r="B15" s="348" t="s">
        <v>146</v>
      </c>
      <c r="C15" s="349"/>
      <c r="D15" s="350"/>
      <c r="E15" s="169">
        <f>Ingresos!C24</f>
        <v>737236162.87</v>
      </c>
      <c r="F15" s="170">
        <f>Ingresos!D24</f>
        <v>0.5396578301626266</v>
      </c>
    </row>
    <row r="16" spans="1:6" ht="48" customHeight="1">
      <c r="A16" s="351" t="s">
        <v>519</v>
      </c>
      <c r="B16" s="352"/>
      <c r="C16" s="352"/>
      <c r="D16" s="352"/>
      <c r="E16" s="352"/>
      <c r="F16" s="353"/>
    </row>
    <row r="17" spans="1:4" ht="26.25" customHeight="1">
      <c r="A17" s="131"/>
      <c r="B17" s="131"/>
      <c r="C17" s="131"/>
      <c r="D17" s="131"/>
    </row>
    <row r="18" spans="1:5" ht="13.5" customHeight="1">
      <c r="A18" s="131"/>
      <c r="B18" s="131"/>
      <c r="C18" s="131"/>
      <c r="D18" s="131"/>
      <c r="E18" s="132"/>
    </row>
    <row r="19" spans="5:6" ht="14.25">
      <c r="E19" s="133"/>
      <c r="F19" s="134"/>
    </row>
    <row r="20" spans="3:5" ht="14.25">
      <c r="C20" s="134"/>
      <c r="D20" s="134"/>
      <c r="E20" s="134"/>
    </row>
    <row r="23" ht="14.25">
      <c r="C23" s="134"/>
    </row>
    <row r="76" ht="15" customHeight="1"/>
    <row r="77" ht="15" customHeight="1"/>
    <row r="78" ht="15" customHeight="1"/>
    <row r="80" ht="15" customHeight="1"/>
    <row r="81" s="135" customFormat="1" ht="14.25"/>
    <row r="82" s="135" customFormat="1" ht="74.25" customHeight="1"/>
    <row r="84" ht="15" customHeight="1"/>
    <row r="86" ht="47.25" customHeight="1"/>
    <row r="87" spans="7:9" ht="15">
      <c r="G87" s="136"/>
      <c r="H87" s="136"/>
      <c r="I87" s="136"/>
    </row>
    <row r="88" ht="15" customHeight="1"/>
    <row r="90" ht="41.25" customHeight="1"/>
    <row r="91" spans="7:9" ht="15">
      <c r="G91" s="136"/>
      <c r="H91" s="136"/>
      <c r="I91" s="136"/>
    </row>
    <row r="92" ht="15" customHeight="1"/>
    <row r="93" spans="7:9" ht="15">
      <c r="G93" s="136"/>
      <c r="H93" s="136"/>
      <c r="I93" s="136"/>
    </row>
    <row r="94" spans="7:9" ht="29.25" customHeight="1">
      <c r="G94" s="136"/>
      <c r="H94" s="136"/>
      <c r="I94" s="136"/>
    </row>
    <row r="95" ht="15" customHeight="1"/>
    <row r="96" s="135" customFormat="1" ht="14.25"/>
    <row r="97" s="135" customFormat="1" ht="29.25" customHeight="1"/>
    <row r="98" ht="15" customHeight="1"/>
    <row r="99" ht="15" customHeight="1"/>
    <row r="100" spans="7:9" ht="15" customHeight="1">
      <c r="G100" s="136"/>
      <c r="H100" s="136"/>
      <c r="I100" s="136"/>
    </row>
    <row r="101" spans="7:9" ht="15" customHeight="1">
      <c r="G101" s="136"/>
      <c r="H101" s="136"/>
      <c r="I101" s="136"/>
    </row>
    <row r="102" spans="7:9" ht="15" customHeight="1">
      <c r="G102" s="136"/>
      <c r="H102" s="136"/>
      <c r="I102" s="136"/>
    </row>
    <row r="103" spans="7:9" ht="15" customHeight="1">
      <c r="G103" s="136"/>
      <c r="H103" s="136"/>
      <c r="I103" s="136"/>
    </row>
    <row r="104" spans="7:9" ht="15" customHeight="1">
      <c r="G104" s="136"/>
      <c r="H104" s="136"/>
      <c r="I104" s="136"/>
    </row>
    <row r="105" spans="7:9" ht="15" customHeight="1">
      <c r="G105" s="136"/>
      <c r="H105" s="136"/>
      <c r="I105" s="136"/>
    </row>
    <row r="106" spans="7:9" ht="15" customHeight="1">
      <c r="G106" s="136"/>
      <c r="H106" s="136"/>
      <c r="I106" s="136"/>
    </row>
    <row r="107" spans="7:9" ht="23.25" customHeight="1">
      <c r="G107" s="136"/>
      <c r="H107" s="136"/>
      <c r="I107" s="136"/>
    </row>
    <row r="108" spans="7:9" ht="24.75" customHeight="1">
      <c r="G108" s="136"/>
      <c r="H108" s="136"/>
      <c r="I108" s="136"/>
    </row>
    <row r="109" spans="7:9" ht="15" customHeight="1">
      <c r="G109" s="136"/>
      <c r="H109" s="136"/>
      <c r="I109" s="136"/>
    </row>
    <row r="110" spans="7:9" ht="27" customHeight="1">
      <c r="G110" s="136"/>
      <c r="H110" s="136"/>
      <c r="I110" s="136"/>
    </row>
    <row r="111" s="135" customFormat="1" ht="24" customHeight="1"/>
    <row r="112" spans="7:9" ht="54" customHeight="1">
      <c r="G112" s="136"/>
      <c r="H112" s="136"/>
      <c r="I112" s="136"/>
    </row>
    <row r="113" spans="7:9" ht="15" customHeight="1">
      <c r="G113" s="136"/>
      <c r="H113" s="136"/>
      <c r="I113" s="136"/>
    </row>
    <row r="114" spans="7:9" ht="15" customHeight="1">
      <c r="G114" s="136"/>
      <c r="H114" s="136"/>
      <c r="I114" s="136"/>
    </row>
    <row r="115" spans="7:9" ht="15" customHeight="1">
      <c r="G115" s="136"/>
      <c r="H115" s="136"/>
      <c r="I115" s="136"/>
    </row>
    <row r="116" spans="7:9" ht="15" customHeight="1">
      <c r="G116" s="136"/>
      <c r="H116" s="136"/>
      <c r="I116" s="136"/>
    </row>
    <row r="117" spans="7:9" ht="15" customHeight="1">
      <c r="G117" s="136"/>
      <c r="H117" s="136"/>
      <c r="I117" s="136"/>
    </row>
    <row r="118" spans="7:9" ht="15" customHeight="1">
      <c r="G118" s="136"/>
      <c r="H118" s="136"/>
      <c r="I118" s="136"/>
    </row>
    <row r="119" spans="7:9" ht="15" customHeight="1">
      <c r="G119" s="136"/>
      <c r="H119" s="136"/>
      <c r="I119" s="136"/>
    </row>
    <row r="120" ht="36.75" customHeight="1"/>
    <row r="130" ht="15" customHeight="1"/>
    <row r="131" ht="15" customHeight="1"/>
    <row r="132" ht="15" customHeight="1"/>
    <row r="133" ht="19.5" customHeight="1"/>
    <row r="135" ht="19.5" customHeight="1"/>
    <row r="136" ht="15" customHeight="1"/>
    <row r="137" ht="51" customHeight="1"/>
    <row r="138" ht="15" customHeight="1"/>
    <row r="139" ht="19.5" customHeight="1"/>
    <row r="140" ht="15" customHeight="1"/>
    <row r="141" ht="42.75" customHeight="1"/>
    <row r="142" ht="15" customHeight="1"/>
    <row r="143" ht="19.5" customHeight="1"/>
    <row r="144" s="135" customFormat="1" ht="15" customHeight="1"/>
    <row r="145" s="135" customFormat="1" ht="55.5" customHeight="1"/>
    <row r="146" s="135" customFormat="1" ht="15" customHeight="1"/>
    <row r="147" ht="19.5" customHeight="1"/>
    <row r="148" s="135" customFormat="1" ht="15" customHeight="1"/>
    <row r="149" s="135" customFormat="1" ht="41.25" customHeight="1"/>
    <row r="150" s="135" customFormat="1" ht="15" customHeight="1"/>
    <row r="151" s="135" customFormat="1" ht="15" customHeight="1"/>
    <row r="152" s="135" customFormat="1" ht="15" customHeight="1"/>
    <row r="153" s="135" customFormat="1" ht="15" customHeight="1"/>
    <row r="154" s="135" customFormat="1" ht="15" customHeight="1"/>
    <row r="155" s="135" customFormat="1" ht="15" customHeight="1"/>
    <row r="156" s="135" customFormat="1" ht="15" customHeight="1"/>
    <row r="157" s="135" customFormat="1" ht="15" customHeight="1"/>
    <row r="158" s="135" customFormat="1" ht="15" customHeight="1"/>
    <row r="159" s="135" customFormat="1" ht="15" customHeight="1"/>
    <row r="160" s="135" customFormat="1" ht="15" customHeight="1"/>
    <row r="161" s="135" customFormat="1" ht="15" customHeight="1"/>
    <row r="162" s="135" customFormat="1" ht="15" customHeight="1"/>
    <row r="163" s="135" customFormat="1" ht="15" customHeight="1"/>
    <row r="164" s="135" customFormat="1" ht="15" customHeight="1"/>
    <row r="165" s="135" customFormat="1" ht="15" customHeight="1"/>
    <row r="166" s="135" customFormat="1" ht="15" customHeight="1"/>
    <row r="167" s="135" customFormat="1" ht="15" customHeight="1"/>
    <row r="168" s="135" customFormat="1" ht="15" customHeight="1"/>
    <row r="169" s="135" customFormat="1" ht="15" customHeight="1"/>
    <row r="170" s="135" customFormat="1" ht="15" customHeight="1"/>
    <row r="171" s="135" customFormat="1" ht="15" customHeight="1"/>
    <row r="172" s="135" customFormat="1" ht="15" customHeight="1"/>
    <row r="173" s="135" customFormat="1" ht="15" customHeight="1"/>
    <row r="174" s="135" customFormat="1" ht="15" customHeight="1"/>
    <row r="175" s="135" customFormat="1" ht="15" customHeight="1"/>
    <row r="176" s="135" customFormat="1" ht="15" customHeight="1"/>
    <row r="177" s="135" customFormat="1" ht="15" customHeight="1"/>
    <row r="178" s="135" customFormat="1" ht="15" customHeight="1"/>
    <row r="179" s="135" customFormat="1" ht="15" customHeight="1"/>
    <row r="180" s="135" customFormat="1" ht="15" customHeight="1"/>
    <row r="181" s="135" customFormat="1" ht="15" customHeight="1"/>
    <row r="182" s="135" customFormat="1" ht="15" customHeight="1"/>
    <row r="183" s="135" customFormat="1" ht="15" customHeight="1"/>
    <row r="184" s="135" customFormat="1" ht="15" customHeight="1"/>
    <row r="185" s="135" customFormat="1" ht="15" customHeight="1"/>
    <row r="186" s="135" customFormat="1" ht="15" customHeight="1"/>
    <row r="187" ht="15" customHeight="1"/>
    <row r="188" ht="15" customHeight="1"/>
    <row r="189" ht="15" customHeight="1"/>
    <row r="193" s="135" customFormat="1" ht="15" customHeight="1"/>
    <row r="194" s="135" customFormat="1" ht="52.5" customHeight="1"/>
    <row r="195" ht="15" customHeight="1"/>
    <row r="197" ht="15" customHeight="1"/>
    <row r="198" ht="41.25" customHeight="1"/>
    <row r="199" ht="15" customHeight="1"/>
    <row r="201" s="135" customFormat="1" ht="15" customHeight="1"/>
    <row r="202" s="135" customFormat="1" ht="55.5" customHeight="1"/>
    <row r="203" ht="15" customHeight="1"/>
    <row r="206" ht="26.25" customHeight="1"/>
    <row r="210" ht="12.75" customHeight="1"/>
    <row r="211" ht="28.5" customHeight="1"/>
    <row r="231" ht="27.75" customHeight="1"/>
    <row r="234" ht="25.5" customHeight="1"/>
    <row r="238" s="135" customFormat="1" ht="14.25"/>
    <row r="239" ht="42" customHeight="1"/>
    <row r="251" ht="33.75" customHeight="1"/>
    <row r="255" ht="26.25" customHeight="1"/>
    <row r="260" ht="39.75" customHeight="1"/>
    <row r="261" ht="14.25" customHeight="1"/>
    <row r="329" ht="15" customHeight="1"/>
    <row r="330" ht="15" customHeight="1"/>
    <row r="331" ht="27.75" customHeight="1"/>
    <row r="333" ht="15" customHeight="1"/>
    <row r="335" ht="39" customHeight="1"/>
    <row r="341" ht="25.5" customHeight="1"/>
    <row r="344" ht="28.5" customHeight="1"/>
    <row r="363" ht="25.5" customHeight="1"/>
  </sheetData>
  <sheetProtection/>
  <mergeCells count="15">
    <mergeCell ref="A1:F1"/>
    <mergeCell ref="A2:F2"/>
    <mergeCell ref="A3:F3"/>
    <mergeCell ref="B9:D9"/>
    <mergeCell ref="A10:F10"/>
    <mergeCell ref="B7:D7"/>
    <mergeCell ref="A8:F8"/>
    <mergeCell ref="B5:D5"/>
    <mergeCell ref="A6:F6"/>
    <mergeCell ref="B15:D15"/>
    <mergeCell ref="A16:F16"/>
    <mergeCell ref="A12:F12"/>
    <mergeCell ref="B13:D13"/>
    <mergeCell ref="A14:F14"/>
    <mergeCell ref="B11:D11"/>
  </mergeCells>
  <printOptions horizontalCentered="1"/>
  <pageMargins left="0.3937007874015748" right="0.3937007874015748" top="0.3937007874015748" bottom="0.3937007874015748" header="0" footer="0"/>
  <pageSetup horizontalDpi="600" verticalDpi="600" orientation="portrait" scale="70" r:id="rId1"/>
</worksheet>
</file>

<file path=xl/worksheets/sheet8.xml><?xml version="1.0" encoding="utf-8"?>
<worksheet xmlns="http://schemas.openxmlformats.org/spreadsheetml/2006/main" xmlns:r="http://schemas.openxmlformats.org/officeDocument/2006/relationships">
  <sheetPr>
    <tabColor indexed="53"/>
  </sheetPr>
  <dimension ref="A1:K300"/>
  <sheetViews>
    <sheetView showGridLines="0" zoomScalePageLayoutView="0" workbookViewId="0" topLeftCell="A1">
      <selection activeCell="B254" sqref="B254"/>
    </sheetView>
  </sheetViews>
  <sheetFormatPr defaultColWidth="11.421875" defaultRowHeight="12.75"/>
  <cols>
    <col min="1" max="1" width="10.00390625" style="90" customWidth="1"/>
    <col min="2" max="3" width="11.421875" style="90" customWidth="1"/>
    <col min="4" max="4" width="12.57421875" style="90" customWidth="1"/>
    <col min="5" max="5" width="18.00390625" style="90" customWidth="1"/>
    <col min="6" max="6" width="9.00390625" style="90" customWidth="1"/>
    <col min="7" max="7" width="20.7109375" style="90" customWidth="1"/>
    <col min="8" max="8" width="8.28125" style="90" customWidth="1"/>
    <col min="9" max="9" width="12.8515625" style="90" customWidth="1"/>
    <col min="10" max="10" width="20.57421875" style="90" bestFit="1" customWidth="1"/>
    <col min="11" max="11" width="19.421875" style="90" bestFit="1" customWidth="1"/>
    <col min="12" max="16384" width="11.421875" style="90" customWidth="1"/>
  </cols>
  <sheetData>
    <row r="1" spans="1:9" ht="15">
      <c r="A1" s="386" t="s">
        <v>32</v>
      </c>
      <c r="B1" s="386"/>
      <c r="C1" s="386"/>
      <c r="D1" s="386"/>
      <c r="E1" s="386"/>
      <c r="F1" s="386"/>
      <c r="G1" s="386"/>
      <c r="H1" s="386"/>
      <c r="I1" s="386"/>
    </row>
    <row r="2" spans="1:9" ht="15">
      <c r="A2" s="386" t="s">
        <v>144</v>
      </c>
      <c r="B2" s="386"/>
      <c r="C2" s="386"/>
      <c r="D2" s="386"/>
      <c r="E2" s="386"/>
      <c r="F2" s="386"/>
      <c r="G2" s="386"/>
      <c r="H2" s="386"/>
      <c r="I2" s="386"/>
    </row>
    <row r="3" spans="1:9" ht="15">
      <c r="A3" s="386" t="s">
        <v>494</v>
      </c>
      <c r="B3" s="386"/>
      <c r="C3" s="386"/>
      <c r="D3" s="386"/>
      <c r="E3" s="386"/>
      <c r="F3" s="386"/>
      <c r="G3" s="386"/>
      <c r="H3" s="386"/>
      <c r="I3" s="386"/>
    </row>
    <row r="4" spans="1:6" ht="14.25">
      <c r="A4" s="91"/>
      <c r="B4" s="91"/>
      <c r="C4" s="91"/>
      <c r="D4" s="91"/>
      <c r="E4" s="91"/>
      <c r="F4" s="91"/>
    </row>
    <row r="5" spans="1:9" ht="18" customHeight="1">
      <c r="A5" s="377" t="s">
        <v>37</v>
      </c>
      <c r="B5" s="377"/>
      <c r="C5" s="377"/>
      <c r="D5" s="377"/>
      <c r="E5" s="377"/>
      <c r="F5" s="377"/>
      <c r="G5" s="377"/>
      <c r="H5" s="377"/>
      <c r="I5" s="377"/>
    </row>
    <row r="6" spans="1:6" ht="14.25">
      <c r="A6" s="91"/>
      <c r="B6" s="91"/>
      <c r="C6" s="91"/>
      <c r="D6" s="91"/>
      <c r="E6" s="91"/>
      <c r="F6" s="91"/>
    </row>
    <row r="7" spans="1:9" ht="17.25" customHeight="1">
      <c r="A7" s="385" t="s">
        <v>48</v>
      </c>
      <c r="B7" s="385"/>
      <c r="C7" s="385"/>
      <c r="D7" s="385"/>
      <c r="E7" s="385"/>
      <c r="F7" s="92"/>
      <c r="G7" s="93">
        <f>'Gral y X Prog.'!E17</f>
        <v>33570525.03</v>
      </c>
      <c r="H7" s="92"/>
      <c r="I7" s="92"/>
    </row>
    <row r="8" spans="1:6" ht="14.25">
      <c r="A8" s="91"/>
      <c r="B8" s="91"/>
      <c r="C8" s="91"/>
      <c r="D8" s="91"/>
      <c r="E8" s="91"/>
      <c r="F8" s="91"/>
    </row>
    <row r="9" spans="1:9" ht="39" customHeight="1">
      <c r="A9" s="358" t="s">
        <v>251</v>
      </c>
      <c r="B9" s="358"/>
      <c r="C9" s="358"/>
      <c r="D9" s="358"/>
      <c r="E9" s="358"/>
      <c r="F9" s="358"/>
      <c r="G9" s="358"/>
      <c r="H9" s="358"/>
      <c r="I9" s="358"/>
    </row>
    <row r="10" spans="1:6" ht="14.25">
      <c r="A10" s="91"/>
      <c r="B10" s="91"/>
      <c r="C10" s="91"/>
      <c r="D10" s="91"/>
      <c r="E10" s="91"/>
      <c r="F10" s="91"/>
    </row>
    <row r="11" spans="1:11" ht="17.25" customHeight="1">
      <c r="A11" s="385" t="s">
        <v>40</v>
      </c>
      <c r="B11" s="385"/>
      <c r="C11" s="385"/>
      <c r="D11" s="385"/>
      <c r="E11" s="385"/>
      <c r="F11" s="92"/>
      <c r="G11" s="93">
        <f>'Gral y X Prog.'!E69</f>
        <v>61350000</v>
      </c>
      <c r="H11" s="92"/>
      <c r="I11" s="92"/>
      <c r="K11" s="107"/>
    </row>
    <row r="12" spans="1:6" ht="14.25">
      <c r="A12" s="91"/>
      <c r="B12" s="91"/>
      <c r="C12" s="91"/>
      <c r="D12" s="91"/>
      <c r="E12" s="91"/>
      <c r="F12" s="91"/>
    </row>
    <row r="13" spans="1:9" ht="46.5" customHeight="1">
      <c r="A13" s="358" t="s">
        <v>337</v>
      </c>
      <c r="B13" s="358"/>
      <c r="C13" s="358"/>
      <c r="D13" s="358"/>
      <c r="E13" s="358"/>
      <c r="F13" s="358"/>
      <c r="G13" s="358"/>
      <c r="H13" s="358"/>
      <c r="I13" s="358"/>
    </row>
    <row r="14" spans="1:6" ht="13.5" customHeight="1">
      <c r="A14" s="91"/>
      <c r="B14" s="91"/>
      <c r="C14" s="91"/>
      <c r="D14" s="91"/>
      <c r="E14" s="91"/>
      <c r="F14" s="91"/>
    </row>
    <row r="15" spans="1:9" ht="17.25" customHeight="1">
      <c r="A15" s="385" t="s">
        <v>540</v>
      </c>
      <c r="B15" s="385"/>
      <c r="C15" s="385"/>
      <c r="D15" s="385"/>
      <c r="E15" s="385"/>
      <c r="F15" s="92"/>
      <c r="G15" s="93">
        <f>'Gral y X Prog.'!E80</f>
        <v>46871020.26</v>
      </c>
      <c r="H15" s="92"/>
      <c r="I15" s="92"/>
    </row>
    <row r="16" spans="1:6" ht="14.25">
      <c r="A16" s="91"/>
      <c r="B16" s="91"/>
      <c r="C16" s="91"/>
      <c r="D16" s="91"/>
      <c r="E16" s="91"/>
      <c r="F16" s="91"/>
    </row>
    <row r="17" spans="1:9" ht="62.25" customHeight="1">
      <c r="A17" s="358" t="s">
        <v>252</v>
      </c>
      <c r="B17" s="358"/>
      <c r="C17" s="358"/>
      <c r="D17" s="358"/>
      <c r="E17" s="358"/>
      <c r="F17" s="358"/>
      <c r="G17" s="358"/>
      <c r="H17" s="358"/>
      <c r="I17" s="358"/>
    </row>
    <row r="18" spans="1:6" ht="14.25">
      <c r="A18" s="91"/>
      <c r="B18" s="91"/>
      <c r="C18" s="91"/>
      <c r="D18" s="91"/>
      <c r="E18" s="91"/>
      <c r="F18" s="91"/>
    </row>
    <row r="19" spans="1:6" ht="14.25">
      <c r="A19" s="91"/>
      <c r="B19" s="91"/>
      <c r="C19" s="91"/>
      <c r="D19" s="91"/>
      <c r="E19" s="91"/>
      <c r="F19" s="91"/>
    </row>
    <row r="20" spans="1:7" ht="15">
      <c r="A20" s="91"/>
      <c r="B20" s="378" t="s">
        <v>30</v>
      </c>
      <c r="C20" s="378"/>
      <c r="D20" s="378"/>
      <c r="E20" s="378"/>
      <c r="F20" s="378" t="s">
        <v>35</v>
      </c>
      <c r="G20" s="378"/>
    </row>
    <row r="21" spans="1:7" ht="15" customHeight="1">
      <c r="A21" s="91"/>
      <c r="B21" s="379" t="s">
        <v>75</v>
      </c>
      <c r="C21" s="379"/>
      <c r="D21" s="379"/>
      <c r="E21" s="379"/>
      <c r="F21" s="372">
        <v>1611889.09</v>
      </c>
      <c r="G21" s="372"/>
    </row>
    <row r="22" spans="1:7" ht="15" customHeight="1">
      <c r="A22" s="91"/>
      <c r="B22" s="379" t="s">
        <v>76</v>
      </c>
      <c r="C22" s="379"/>
      <c r="D22" s="379"/>
      <c r="E22" s="379"/>
      <c r="F22" s="372">
        <v>397254.29</v>
      </c>
      <c r="G22" s="372"/>
    </row>
    <row r="23" spans="1:7" ht="15" customHeight="1">
      <c r="A23" s="91"/>
      <c r="B23" s="379" t="s">
        <v>77</v>
      </c>
      <c r="C23" s="379"/>
      <c r="D23" s="379"/>
      <c r="E23" s="379"/>
      <c r="F23" s="372">
        <v>4835667.25</v>
      </c>
      <c r="G23" s="372"/>
    </row>
    <row r="24" spans="1:7" ht="15" customHeight="1">
      <c r="A24" s="91"/>
      <c r="B24" s="379" t="s">
        <v>78</v>
      </c>
      <c r="C24" s="379"/>
      <c r="D24" s="379"/>
      <c r="E24" s="379"/>
      <c r="F24" s="372">
        <v>2502702.05</v>
      </c>
      <c r="G24" s="372"/>
    </row>
    <row r="25" spans="1:7" ht="15" customHeight="1">
      <c r="A25" s="91"/>
      <c r="B25" s="379" t="s">
        <v>79</v>
      </c>
      <c r="C25" s="379"/>
      <c r="D25" s="379"/>
      <c r="E25" s="379"/>
      <c r="F25" s="372">
        <v>16118890.85</v>
      </c>
      <c r="G25" s="372"/>
    </row>
    <row r="26" spans="1:7" ht="15" customHeight="1">
      <c r="A26" s="91"/>
      <c r="B26" s="379" t="s">
        <v>80</v>
      </c>
      <c r="C26" s="379"/>
      <c r="D26" s="379"/>
      <c r="E26" s="379"/>
      <c r="F26" s="372">
        <v>4079423.67</v>
      </c>
      <c r="G26" s="372"/>
    </row>
    <row r="27" spans="1:7" ht="15" customHeight="1">
      <c r="A27" s="91"/>
      <c r="B27" s="379" t="s">
        <v>96</v>
      </c>
      <c r="C27" s="379"/>
      <c r="D27" s="379"/>
      <c r="E27" s="379"/>
      <c r="F27" s="372">
        <v>13325193.06</v>
      </c>
      <c r="G27" s="372"/>
    </row>
    <row r="28" spans="1:7" ht="27.75" customHeight="1">
      <c r="A28" s="91"/>
      <c r="B28" s="379" t="s">
        <v>114</v>
      </c>
      <c r="C28" s="379"/>
      <c r="D28" s="379"/>
      <c r="E28" s="379"/>
      <c r="F28" s="372">
        <v>4000000</v>
      </c>
      <c r="G28" s="372"/>
    </row>
    <row r="29" spans="1:7" ht="15">
      <c r="A29" s="91"/>
      <c r="B29" s="380" t="s">
        <v>90</v>
      </c>
      <c r="C29" s="381"/>
      <c r="D29" s="381"/>
      <c r="E29" s="382"/>
      <c r="F29" s="383">
        <f>SUM(F21:G28)</f>
        <v>46871020.260000005</v>
      </c>
      <c r="G29" s="378"/>
    </row>
    <row r="30" spans="1:6" ht="14.25">
      <c r="A30" s="91"/>
      <c r="B30" s="91"/>
      <c r="C30" s="91"/>
      <c r="D30" s="91"/>
      <c r="E30" s="91"/>
      <c r="F30" s="91"/>
    </row>
    <row r="31" spans="1:6" ht="14.25">
      <c r="A31" s="91"/>
      <c r="B31" s="91"/>
      <c r="C31" s="91"/>
      <c r="D31" s="91"/>
      <c r="E31" s="91"/>
      <c r="F31" s="91"/>
    </row>
    <row r="32" spans="1:6" ht="14.25">
      <c r="A32" s="91"/>
      <c r="B32" s="91"/>
      <c r="C32" s="91"/>
      <c r="D32" s="91"/>
      <c r="E32" s="91"/>
      <c r="F32" s="91"/>
    </row>
    <row r="33" spans="1:6" ht="14.25">
      <c r="A33" s="91"/>
      <c r="B33" s="91"/>
      <c r="C33" s="91"/>
      <c r="D33" s="91"/>
      <c r="E33" s="91"/>
      <c r="F33" s="91"/>
    </row>
    <row r="34" spans="1:6" ht="14.25">
      <c r="A34" s="91"/>
      <c r="B34" s="91"/>
      <c r="C34" s="91"/>
      <c r="D34" s="91"/>
      <c r="E34" s="91"/>
      <c r="F34" s="91"/>
    </row>
    <row r="35" spans="1:6" ht="14.25">
      <c r="A35" s="91"/>
      <c r="B35" s="91"/>
      <c r="C35" s="91"/>
      <c r="D35" s="91"/>
      <c r="E35" s="91"/>
      <c r="F35" s="91"/>
    </row>
    <row r="36" spans="1:6" ht="14.25">
      <c r="A36" s="91"/>
      <c r="B36" s="91"/>
      <c r="C36" s="91"/>
      <c r="D36" s="91"/>
      <c r="E36" s="91"/>
      <c r="F36" s="91"/>
    </row>
    <row r="37" spans="1:6" ht="14.25">
      <c r="A37" s="91"/>
      <c r="B37" s="91"/>
      <c r="C37" s="91"/>
      <c r="D37" s="91"/>
      <c r="E37" s="91"/>
      <c r="F37" s="91"/>
    </row>
    <row r="38" spans="1:6" ht="14.25">
      <c r="A38" s="91"/>
      <c r="B38" s="91"/>
      <c r="C38" s="91"/>
      <c r="D38" s="91"/>
      <c r="E38" s="91"/>
      <c r="F38" s="91"/>
    </row>
    <row r="39" spans="1:6" ht="14.25">
      <c r="A39" s="91"/>
      <c r="B39" s="91"/>
      <c r="C39" s="91"/>
      <c r="D39" s="91"/>
      <c r="E39" s="91"/>
      <c r="F39" s="91"/>
    </row>
    <row r="40" spans="1:6" ht="14.25">
      <c r="A40" s="91"/>
      <c r="B40" s="91"/>
      <c r="C40" s="91"/>
      <c r="D40" s="91"/>
      <c r="E40" s="91"/>
      <c r="F40" s="91"/>
    </row>
    <row r="41" spans="1:6" ht="14.25">
      <c r="A41" s="91"/>
      <c r="B41" s="91"/>
      <c r="C41" s="91"/>
      <c r="D41" s="91"/>
      <c r="E41" s="91"/>
      <c r="F41" s="91"/>
    </row>
    <row r="42" spans="1:6" ht="14.25">
      <c r="A42" s="91"/>
      <c r="B42" s="91"/>
      <c r="C42" s="91"/>
      <c r="D42" s="91"/>
      <c r="E42" s="91"/>
      <c r="F42" s="91"/>
    </row>
    <row r="43" spans="1:6" ht="14.25">
      <c r="A43" s="91"/>
      <c r="B43" s="91"/>
      <c r="C43" s="91"/>
      <c r="D43" s="91"/>
      <c r="E43" s="91"/>
      <c r="F43" s="91"/>
    </row>
    <row r="44" spans="1:6" ht="14.25">
      <c r="A44" s="91"/>
      <c r="B44" s="91"/>
      <c r="C44" s="91"/>
      <c r="D44" s="91"/>
      <c r="E44" s="91"/>
      <c r="F44" s="91"/>
    </row>
    <row r="45" spans="1:6" ht="14.25">
      <c r="A45" s="91"/>
      <c r="B45" s="91"/>
      <c r="C45" s="91"/>
      <c r="D45" s="91"/>
      <c r="E45" s="91"/>
      <c r="F45" s="91"/>
    </row>
    <row r="46" spans="1:6" ht="14.25">
      <c r="A46" s="91"/>
      <c r="B46" s="91"/>
      <c r="C46" s="91"/>
      <c r="D46" s="91"/>
      <c r="E46" s="91"/>
      <c r="F46" s="91"/>
    </row>
    <row r="47" spans="1:6" ht="14.25">
      <c r="A47" s="91"/>
      <c r="B47" s="91"/>
      <c r="C47" s="91"/>
      <c r="D47" s="91"/>
      <c r="E47" s="91"/>
      <c r="F47" s="91"/>
    </row>
    <row r="48" spans="1:6" ht="14.25">
      <c r="A48" s="91"/>
      <c r="B48" s="91"/>
      <c r="C48" s="91"/>
      <c r="D48" s="91"/>
      <c r="E48" s="91"/>
      <c r="F48" s="91"/>
    </row>
    <row r="49" spans="1:6" ht="14.25">
      <c r="A49" s="91"/>
      <c r="B49" s="91"/>
      <c r="C49" s="91"/>
      <c r="D49" s="91"/>
      <c r="E49" s="91"/>
      <c r="F49" s="91"/>
    </row>
    <row r="50" spans="1:6" ht="14.25">
      <c r="A50" s="91"/>
      <c r="B50" s="91"/>
      <c r="C50" s="91"/>
      <c r="D50" s="91"/>
      <c r="E50" s="91"/>
      <c r="F50" s="91"/>
    </row>
    <row r="51" spans="1:6" ht="14.25">
      <c r="A51" s="91"/>
      <c r="B51" s="91"/>
      <c r="C51" s="91"/>
      <c r="D51" s="91"/>
      <c r="E51" s="91"/>
      <c r="F51" s="91"/>
    </row>
    <row r="52" spans="1:6" ht="14.25">
      <c r="A52" s="91"/>
      <c r="B52" s="91"/>
      <c r="C52" s="91"/>
      <c r="D52" s="91"/>
      <c r="E52" s="91"/>
      <c r="F52" s="91"/>
    </row>
    <row r="53" spans="1:6" ht="14.25">
      <c r="A53" s="91"/>
      <c r="B53" s="91"/>
      <c r="C53" s="91"/>
      <c r="D53" s="91"/>
      <c r="E53" s="91"/>
      <c r="F53" s="91"/>
    </row>
    <row r="54" spans="1:6" ht="14.25">
      <c r="A54" s="91"/>
      <c r="B54" s="91"/>
      <c r="C54" s="91"/>
      <c r="D54" s="91"/>
      <c r="E54" s="91"/>
      <c r="F54" s="91"/>
    </row>
    <row r="55" spans="1:6" ht="14.25">
      <c r="A55" s="91"/>
      <c r="B55" s="91"/>
      <c r="C55" s="91"/>
      <c r="D55" s="91"/>
      <c r="E55" s="91"/>
      <c r="F55" s="91"/>
    </row>
    <row r="56" spans="1:6" ht="14.25">
      <c r="A56" s="91"/>
      <c r="B56" s="91"/>
      <c r="C56" s="91"/>
      <c r="D56" s="91"/>
      <c r="E56" s="91"/>
      <c r="F56" s="91"/>
    </row>
    <row r="57" spans="1:9" ht="15.75" customHeight="1">
      <c r="A57" s="377" t="s">
        <v>36</v>
      </c>
      <c r="B57" s="377"/>
      <c r="C57" s="377"/>
      <c r="D57" s="377"/>
      <c r="E57" s="377"/>
      <c r="F57" s="377"/>
      <c r="G57" s="377"/>
      <c r="H57" s="377"/>
      <c r="I57" s="377"/>
    </row>
    <row r="58" spans="1:4" ht="15">
      <c r="A58" s="89"/>
      <c r="B58" s="89"/>
      <c r="C58" s="89"/>
      <c r="D58" s="89"/>
    </row>
    <row r="59" spans="1:9" ht="15">
      <c r="A59" s="94" t="s">
        <v>495</v>
      </c>
      <c r="B59" s="95"/>
      <c r="C59" s="95"/>
      <c r="D59" s="95"/>
      <c r="E59" s="95"/>
      <c r="F59" s="95"/>
      <c r="G59" s="96">
        <f>'Gral y X Prog.'!G17</f>
        <v>48505623.59</v>
      </c>
      <c r="H59" s="95"/>
      <c r="I59" s="95"/>
    </row>
    <row r="60" spans="1:9" ht="126" customHeight="1">
      <c r="A60" s="358" t="s">
        <v>254</v>
      </c>
      <c r="B60" s="358"/>
      <c r="C60" s="358"/>
      <c r="D60" s="358"/>
      <c r="E60" s="358"/>
      <c r="F60" s="358"/>
      <c r="G60" s="358"/>
      <c r="H60" s="358"/>
      <c r="I60" s="358"/>
    </row>
    <row r="61" spans="1:9" ht="15">
      <c r="A61" s="94" t="s">
        <v>49</v>
      </c>
      <c r="B61" s="95"/>
      <c r="C61" s="95"/>
      <c r="D61" s="95"/>
      <c r="E61" s="95"/>
      <c r="F61" s="95"/>
      <c r="G61" s="97">
        <f>'Gral y X Prog.'!G52</f>
        <v>5224348.64</v>
      </c>
      <c r="H61" s="95"/>
      <c r="I61" s="95"/>
    </row>
    <row r="62" spans="1:9" ht="113.25" customHeight="1">
      <c r="A62" s="358" t="s">
        <v>253</v>
      </c>
      <c r="B62" s="358"/>
      <c r="C62" s="358"/>
      <c r="D62" s="358"/>
      <c r="E62" s="358"/>
      <c r="F62" s="358"/>
      <c r="G62" s="358"/>
      <c r="H62" s="358"/>
      <c r="I62" s="358"/>
    </row>
    <row r="63" spans="1:9" ht="56.25" customHeight="1">
      <c r="A63" s="358" t="s">
        <v>123</v>
      </c>
      <c r="B63" s="358"/>
      <c r="C63" s="358"/>
      <c r="D63" s="358"/>
      <c r="E63" s="358"/>
      <c r="F63" s="358"/>
      <c r="G63" s="358"/>
      <c r="H63" s="358"/>
      <c r="I63" s="358"/>
    </row>
    <row r="64" spans="1:9" ht="19.5" customHeight="1">
      <c r="A64" s="91"/>
      <c r="B64" s="91"/>
      <c r="C64" s="91"/>
      <c r="D64" s="91"/>
      <c r="E64" s="91"/>
      <c r="F64" s="91"/>
      <c r="G64" s="91"/>
      <c r="H64" s="91"/>
      <c r="I64" s="91"/>
    </row>
    <row r="65" spans="1:9" ht="19.5" customHeight="1">
      <c r="A65" s="378" t="s">
        <v>234</v>
      </c>
      <c r="B65" s="378"/>
      <c r="C65" s="378"/>
      <c r="D65" s="378"/>
      <c r="E65" s="157" t="s">
        <v>235</v>
      </c>
      <c r="F65" s="378" t="s">
        <v>236</v>
      </c>
      <c r="G65" s="378"/>
      <c r="H65" s="378"/>
      <c r="I65" s="378"/>
    </row>
    <row r="66" spans="1:9" ht="51" customHeight="1">
      <c r="A66" s="376" t="s">
        <v>226</v>
      </c>
      <c r="B66" s="376"/>
      <c r="C66" s="376"/>
      <c r="D66" s="376"/>
      <c r="E66" s="151">
        <v>154.94</v>
      </c>
      <c r="F66" s="373" t="s">
        <v>296</v>
      </c>
      <c r="G66" s="374"/>
      <c r="H66" s="374"/>
      <c r="I66" s="375"/>
    </row>
    <row r="67" spans="1:9" ht="50.25" customHeight="1">
      <c r="A67" s="376" t="s">
        <v>270</v>
      </c>
      <c r="B67" s="376"/>
      <c r="C67" s="376"/>
      <c r="D67" s="376"/>
      <c r="E67" s="151">
        <v>30337.95</v>
      </c>
      <c r="F67" s="373" t="s">
        <v>296</v>
      </c>
      <c r="G67" s="374"/>
      <c r="H67" s="374"/>
      <c r="I67" s="375"/>
    </row>
    <row r="68" spans="1:9" ht="48.75" customHeight="1">
      <c r="A68" s="376" t="s">
        <v>230</v>
      </c>
      <c r="B68" s="376"/>
      <c r="C68" s="376"/>
      <c r="D68" s="376"/>
      <c r="E68" s="151">
        <v>1.12</v>
      </c>
      <c r="F68" s="373" t="s">
        <v>163</v>
      </c>
      <c r="G68" s="374"/>
      <c r="H68" s="374"/>
      <c r="I68" s="375"/>
    </row>
    <row r="69" spans="1:9" ht="54" customHeight="1">
      <c r="A69" s="376" t="s">
        <v>271</v>
      </c>
      <c r="B69" s="376"/>
      <c r="C69" s="376"/>
      <c r="D69" s="376"/>
      <c r="E69" s="151">
        <v>1096.82</v>
      </c>
      <c r="F69" s="373" t="s">
        <v>163</v>
      </c>
      <c r="G69" s="374"/>
      <c r="H69" s="374"/>
      <c r="I69" s="375"/>
    </row>
    <row r="70" spans="1:9" ht="54" customHeight="1">
      <c r="A70" s="376" t="s">
        <v>384</v>
      </c>
      <c r="B70" s="376"/>
      <c r="C70" s="376"/>
      <c r="D70" s="376"/>
      <c r="E70" s="151">
        <v>120.8</v>
      </c>
      <c r="F70" s="373" t="s">
        <v>163</v>
      </c>
      <c r="G70" s="374"/>
      <c r="H70" s="374"/>
      <c r="I70" s="375"/>
    </row>
    <row r="71" spans="1:9" ht="55.5" customHeight="1">
      <c r="A71" s="376" t="s">
        <v>231</v>
      </c>
      <c r="B71" s="376"/>
      <c r="C71" s="376"/>
      <c r="D71" s="376"/>
      <c r="E71" s="151">
        <v>125740.8</v>
      </c>
      <c r="F71" s="373" t="s">
        <v>163</v>
      </c>
      <c r="G71" s="374"/>
      <c r="H71" s="374"/>
      <c r="I71" s="375"/>
    </row>
    <row r="72" spans="1:9" ht="51" customHeight="1">
      <c r="A72" s="376" t="s">
        <v>386</v>
      </c>
      <c r="B72" s="376"/>
      <c r="C72" s="376"/>
      <c r="D72" s="376"/>
      <c r="E72" s="151">
        <v>1174</v>
      </c>
      <c r="F72" s="373" t="s">
        <v>297</v>
      </c>
      <c r="G72" s="374"/>
      <c r="H72" s="374"/>
      <c r="I72" s="375"/>
    </row>
    <row r="73" spans="1:9" ht="52.5" customHeight="1">
      <c r="A73" s="376" t="s">
        <v>273</v>
      </c>
      <c r="B73" s="376"/>
      <c r="C73" s="376"/>
      <c r="D73" s="376"/>
      <c r="E73" s="151">
        <v>48209.27</v>
      </c>
      <c r="F73" s="373" t="s">
        <v>165</v>
      </c>
      <c r="G73" s="374"/>
      <c r="H73" s="374"/>
      <c r="I73" s="375"/>
    </row>
    <row r="74" spans="1:9" ht="58.5" customHeight="1">
      <c r="A74" s="376" t="s">
        <v>241</v>
      </c>
      <c r="B74" s="376"/>
      <c r="C74" s="376"/>
      <c r="D74" s="376"/>
      <c r="E74" s="151">
        <v>3128.21</v>
      </c>
      <c r="F74" s="373" t="s">
        <v>238</v>
      </c>
      <c r="G74" s="374"/>
      <c r="H74" s="374"/>
      <c r="I74" s="375"/>
    </row>
    <row r="75" spans="1:9" ht="15.75" customHeight="1">
      <c r="A75" s="378" t="s">
        <v>234</v>
      </c>
      <c r="B75" s="378"/>
      <c r="C75" s="378"/>
      <c r="D75" s="378"/>
      <c r="E75" s="157" t="s">
        <v>235</v>
      </c>
      <c r="F75" s="378" t="s">
        <v>236</v>
      </c>
      <c r="G75" s="378"/>
      <c r="H75" s="378"/>
      <c r="I75" s="378"/>
    </row>
    <row r="76" spans="1:9" ht="50.25" customHeight="1">
      <c r="A76" s="376" t="s">
        <v>274</v>
      </c>
      <c r="B76" s="376"/>
      <c r="C76" s="376"/>
      <c r="D76" s="376"/>
      <c r="E76" s="151">
        <v>926883.16</v>
      </c>
      <c r="F76" s="373" t="s">
        <v>163</v>
      </c>
      <c r="G76" s="374"/>
      <c r="H76" s="374"/>
      <c r="I76" s="375"/>
    </row>
    <row r="77" spans="1:9" ht="51" customHeight="1">
      <c r="A77" s="376" t="s">
        <v>275</v>
      </c>
      <c r="B77" s="376"/>
      <c r="C77" s="376"/>
      <c r="D77" s="376"/>
      <c r="E77" s="151">
        <v>124814</v>
      </c>
      <c r="F77" s="373" t="s">
        <v>166</v>
      </c>
      <c r="G77" s="374"/>
      <c r="H77" s="374"/>
      <c r="I77" s="375"/>
    </row>
    <row r="78" spans="1:9" ht="51" customHeight="1">
      <c r="A78" s="376" t="s">
        <v>387</v>
      </c>
      <c r="B78" s="376"/>
      <c r="C78" s="376"/>
      <c r="D78" s="376"/>
      <c r="E78" s="151">
        <v>18694</v>
      </c>
      <c r="F78" s="373" t="s">
        <v>166</v>
      </c>
      <c r="G78" s="374"/>
      <c r="H78" s="374"/>
      <c r="I78" s="375"/>
    </row>
    <row r="79" spans="1:9" ht="49.5" customHeight="1">
      <c r="A79" s="376" t="s">
        <v>276</v>
      </c>
      <c r="B79" s="376"/>
      <c r="C79" s="376"/>
      <c r="D79" s="376"/>
      <c r="E79" s="151">
        <v>299140.84</v>
      </c>
      <c r="F79" s="373" t="s">
        <v>165</v>
      </c>
      <c r="G79" s="374"/>
      <c r="H79" s="374"/>
      <c r="I79" s="375"/>
    </row>
    <row r="80" spans="1:9" ht="48" customHeight="1">
      <c r="A80" s="376" t="s">
        <v>298</v>
      </c>
      <c r="B80" s="376"/>
      <c r="C80" s="376"/>
      <c r="D80" s="376"/>
      <c r="E80" s="151">
        <v>9217.12</v>
      </c>
      <c r="F80" s="373" t="s">
        <v>174</v>
      </c>
      <c r="G80" s="374"/>
      <c r="H80" s="374"/>
      <c r="I80" s="375"/>
    </row>
    <row r="81" spans="1:9" ht="52.5" customHeight="1">
      <c r="A81" s="376" t="s">
        <v>278</v>
      </c>
      <c r="B81" s="376"/>
      <c r="C81" s="376"/>
      <c r="D81" s="376"/>
      <c r="E81" s="151">
        <v>8964</v>
      </c>
      <c r="F81" s="373" t="s">
        <v>165</v>
      </c>
      <c r="G81" s="374"/>
      <c r="H81" s="374"/>
      <c r="I81" s="375"/>
    </row>
    <row r="82" spans="1:9" ht="47.25" customHeight="1">
      <c r="A82" s="376" t="s">
        <v>242</v>
      </c>
      <c r="B82" s="376"/>
      <c r="C82" s="376"/>
      <c r="D82" s="376"/>
      <c r="E82" s="151">
        <f>42000+20380.13</f>
        <v>62380.130000000005</v>
      </c>
      <c r="F82" s="373" t="s">
        <v>243</v>
      </c>
      <c r="G82" s="374"/>
      <c r="H82" s="374"/>
      <c r="I82" s="375"/>
    </row>
    <row r="83" spans="1:9" ht="48.75" customHeight="1">
      <c r="A83" s="376" t="s">
        <v>227</v>
      </c>
      <c r="B83" s="376"/>
      <c r="C83" s="376"/>
      <c r="D83" s="376"/>
      <c r="E83" s="151">
        <v>24</v>
      </c>
      <c r="F83" s="373" t="s">
        <v>237</v>
      </c>
      <c r="G83" s="374"/>
      <c r="H83" s="374"/>
      <c r="I83" s="375"/>
    </row>
    <row r="84" spans="1:9" ht="47.25" customHeight="1">
      <c r="A84" s="376" t="s">
        <v>280</v>
      </c>
      <c r="B84" s="376"/>
      <c r="C84" s="376"/>
      <c r="D84" s="376"/>
      <c r="E84" s="151">
        <v>3912.52</v>
      </c>
      <c r="F84" s="373" t="s">
        <v>296</v>
      </c>
      <c r="G84" s="374"/>
      <c r="H84" s="374"/>
      <c r="I84" s="375"/>
    </row>
    <row r="85" spans="1:9" ht="48.75" customHeight="1">
      <c r="A85" s="376" t="s">
        <v>93</v>
      </c>
      <c r="B85" s="376"/>
      <c r="C85" s="376"/>
      <c r="D85" s="376"/>
      <c r="E85" s="151">
        <v>16844</v>
      </c>
      <c r="F85" s="373" t="s">
        <v>237</v>
      </c>
      <c r="G85" s="374"/>
      <c r="H85" s="374"/>
      <c r="I85" s="375"/>
    </row>
    <row r="86" spans="1:9" ht="49.5" customHeight="1">
      <c r="A86" s="376" t="s">
        <v>172</v>
      </c>
      <c r="B86" s="376"/>
      <c r="C86" s="376"/>
      <c r="D86" s="376"/>
      <c r="E86" s="151">
        <v>0.56</v>
      </c>
      <c r="F86" s="373" t="s">
        <v>238</v>
      </c>
      <c r="G86" s="374"/>
      <c r="H86" s="374"/>
      <c r="I86" s="375"/>
    </row>
    <row r="87" spans="1:9" ht="49.5" customHeight="1">
      <c r="A87" s="376" t="s">
        <v>173</v>
      </c>
      <c r="B87" s="376"/>
      <c r="C87" s="376"/>
      <c r="D87" s="376"/>
      <c r="E87" s="151">
        <v>0.4</v>
      </c>
      <c r="F87" s="373" t="s">
        <v>239</v>
      </c>
      <c r="G87" s="374"/>
      <c r="H87" s="374"/>
      <c r="I87" s="375"/>
    </row>
    <row r="88" spans="1:9" ht="19.5" customHeight="1">
      <c r="A88" s="91"/>
      <c r="B88" s="91"/>
      <c r="C88" s="91"/>
      <c r="D88" s="91"/>
      <c r="E88" s="91"/>
      <c r="F88" s="91"/>
      <c r="G88" s="91"/>
      <c r="H88" s="91"/>
      <c r="I88" s="91"/>
    </row>
    <row r="89" spans="1:9" ht="15">
      <c r="A89" s="94" t="s">
        <v>40</v>
      </c>
      <c r="B89" s="95"/>
      <c r="C89" s="95"/>
      <c r="D89" s="95"/>
      <c r="E89" s="95"/>
      <c r="F89" s="95"/>
      <c r="G89" s="96">
        <f>'Gral y X Prog.'!G69</f>
        <v>58200825.85</v>
      </c>
      <c r="H89" s="95"/>
      <c r="I89" s="95"/>
    </row>
    <row r="90" spans="1:9" ht="78" customHeight="1">
      <c r="A90" s="358" t="s">
        <v>197</v>
      </c>
      <c r="B90" s="358"/>
      <c r="C90" s="358"/>
      <c r="D90" s="358"/>
      <c r="E90" s="358"/>
      <c r="F90" s="358"/>
      <c r="G90" s="358"/>
      <c r="H90" s="358"/>
      <c r="I90" s="358"/>
    </row>
    <row r="91" spans="1:9" ht="15">
      <c r="A91" s="94" t="s">
        <v>540</v>
      </c>
      <c r="B91" s="95"/>
      <c r="C91" s="95"/>
      <c r="D91" s="95"/>
      <c r="E91" s="95"/>
      <c r="F91" s="95"/>
      <c r="G91" s="96">
        <f>'Gral y X Prog.'!G80</f>
        <v>4200000</v>
      </c>
      <c r="H91" s="95"/>
      <c r="I91" s="95"/>
    </row>
    <row r="92" spans="1:6" ht="15">
      <c r="A92" s="98"/>
      <c r="B92" s="99"/>
      <c r="C92" s="100"/>
      <c r="D92" s="100"/>
      <c r="E92" s="100"/>
      <c r="F92" s="100"/>
    </row>
    <row r="93" spans="1:9" ht="50.25" customHeight="1">
      <c r="A93" s="358" t="s">
        <v>255</v>
      </c>
      <c r="B93" s="358"/>
      <c r="C93" s="358"/>
      <c r="D93" s="358"/>
      <c r="E93" s="358"/>
      <c r="F93" s="358"/>
      <c r="G93" s="358"/>
      <c r="H93" s="358"/>
      <c r="I93" s="358"/>
    </row>
    <row r="94" spans="1:6" ht="15" hidden="1">
      <c r="A94" s="98"/>
      <c r="B94" s="99"/>
      <c r="C94" s="100"/>
      <c r="D94" s="100"/>
      <c r="E94" s="100"/>
      <c r="F94" s="100"/>
    </row>
    <row r="95" spans="1:6" ht="15" hidden="1">
      <c r="A95" s="98"/>
      <c r="B95" s="99"/>
      <c r="C95" s="100"/>
      <c r="D95" s="100"/>
      <c r="E95" s="100"/>
      <c r="F95" s="100"/>
    </row>
    <row r="96" spans="1:6" ht="15" hidden="1">
      <c r="A96" s="98"/>
      <c r="B96" s="99"/>
      <c r="C96" s="100"/>
      <c r="D96" s="100"/>
      <c r="E96" s="100"/>
      <c r="F96" s="100"/>
    </row>
    <row r="97" spans="1:6" ht="15">
      <c r="A97" s="98"/>
      <c r="B97" s="99"/>
      <c r="C97" s="100"/>
      <c r="D97" s="100"/>
      <c r="E97" s="100"/>
      <c r="F97" s="100"/>
    </row>
    <row r="98" spans="1:6" ht="15">
      <c r="A98" s="98"/>
      <c r="B98" s="99"/>
      <c r="C98" s="100"/>
      <c r="D98" s="100"/>
      <c r="E98" s="100"/>
      <c r="F98" s="100"/>
    </row>
    <row r="99" spans="1:6" ht="15">
      <c r="A99" s="98"/>
      <c r="B99" s="99"/>
      <c r="C99" s="100"/>
      <c r="D99" s="100"/>
      <c r="E99" s="100"/>
      <c r="F99" s="100"/>
    </row>
    <row r="100" spans="1:6" ht="15">
      <c r="A100" s="98"/>
      <c r="B100" s="99"/>
      <c r="C100" s="100"/>
      <c r="D100" s="100"/>
      <c r="E100" s="100"/>
      <c r="F100" s="100"/>
    </row>
    <row r="101" spans="1:6" ht="15">
      <c r="A101" s="98"/>
      <c r="B101" s="99"/>
      <c r="C101" s="100"/>
      <c r="D101" s="100"/>
      <c r="E101" s="100"/>
      <c r="F101" s="100"/>
    </row>
    <row r="102" spans="1:9" ht="18.75" customHeight="1">
      <c r="A102" s="94" t="s">
        <v>21</v>
      </c>
      <c r="B102" s="95"/>
      <c r="C102" s="95"/>
      <c r="D102" s="95"/>
      <c r="E102" s="95"/>
      <c r="F102" s="95"/>
      <c r="G102" s="96">
        <f>'Gral y X Prog.'!G99</f>
        <v>11857770.6</v>
      </c>
      <c r="H102" s="95"/>
      <c r="I102" s="95"/>
    </row>
    <row r="103" spans="1:6" ht="15">
      <c r="A103" s="98"/>
      <c r="B103" s="99"/>
      <c r="C103" s="100"/>
      <c r="D103" s="100"/>
      <c r="E103" s="100"/>
      <c r="F103" s="100"/>
    </row>
    <row r="104" spans="1:9" ht="92.25" customHeight="1">
      <c r="A104" s="358" t="s">
        <v>198</v>
      </c>
      <c r="B104" s="358"/>
      <c r="C104" s="358"/>
      <c r="D104" s="358"/>
      <c r="E104" s="358"/>
      <c r="F104" s="358"/>
      <c r="G104" s="358"/>
      <c r="H104" s="358"/>
      <c r="I104" s="358"/>
    </row>
    <row r="105" spans="1:6" ht="15">
      <c r="A105" s="98"/>
      <c r="B105" s="99"/>
      <c r="C105" s="100"/>
      <c r="D105" s="100"/>
      <c r="E105" s="100"/>
      <c r="F105" s="100"/>
    </row>
    <row r="106" spans="1:6" ht="15">
      <c r="A106" s="98"/>
      <c r="B106" s="99"/>
      <c r="C106" s="100"/>
      <c r="D106" s="100"/>
      <c r="E106" s="100"/>
      <c r="F106" s="100"/>
    </row>
    <row r="107" spans="1:6" ht="15">
      <c r="A107" s="98"/>
      <c r="B107" s="99"/>
      <c r="C107" s="100"/>
      <c r="D107" s="100"/>
      <c r="E107" s="100"/>
      <c r="F107" s="100"/>
    </row>
    <row r="108" spans="1:6" ht="15">
      <c r="A108" s="98"/>
      <c r="B108" s="99"/>
      <c r="C108" s="100"/>
      <c r="D108" s="100"/>
      <c r="E108" s="100"/>
      <c r="F108" s="100"/>
    </row>
    <row r="109" spans="1:6" ht="15">
      <c r="A109" s="98"/>
      <c r="B109" s="99"/>
      <c r="C109" s="100"/>
      <c r="D109" s="100"/>
      <c r="E109" s="100"/>
      <c r="F109" s="100"/>
    </row>
    <row r="110" spans="1:6" ht="15">
      <c r="A110" s="98"/>
      <c r="B110" s="99"/>
      <c r="C110" s="100"/>
      <c r="D110" s="100"/>
      <c r="E110" s="100"/>
      <c r="F110" s="100"/>
    </row>
    <row r="111" spans="1:6" ht="15">
      <c r="A111" s="98"/>
      <c r="B111" s="99"/>
      <c r="C111" s="100"/>
      <c r="D111" s="100"/>
      <c r="E111" s="100"/>
      <c r="F111" s="100"/>
    </row>
    <row r="112" spans="1:6" ht="15">
      <c r="A112" s="98"/>
      <c r="B112" s="99"/>
      <c r="C112" s="100"/>
      <c r="D112" s="100"/>
      <c r="E112" s="100"/>
      <c r="F112" s="100"/>
    </row>
    <row r="113" spans="1:6" ht="15">
      <c r="A113" s="98"/>
      <c r="B113" s="99"/>
      <c r="C113" s="100"/>
      <c r="D113" s="100"/>
      <c r="E113" s="100"/>
      <c r="F113" s="100"/>
    </row>
    <row r="114" spans="1:6" ht="15">
      <c r="A114" s="98"/>
      <c r="B114" s="99"/>
      <c r="C114" s="100"/>
      <c r="D114" s="100"/>
      <c r="E114" s="100"/>
      <c r="F114" s="100"/>
    </row>
    <row r="115" spans="1:6" ht="15">
      <c r="A115" s="98"/>
      <c r="B115" s="99"/>
      <c r="C115" s="100"/>
      <c r="D115" s="100"/>
      <c r="E115" s="100"/>
      <c r="F115" s="100"/>
    </row>
    <row r="116" spans="1:6" ht="15">
      <c r="A116" s="98"/>
      <c r="B116" s="99"/>
      <c r="C116" s="100"/>
      <c r="D116" s="100"/>
      <c r="E116" s="100"/>
      <c r="F116" s="100"/>
    </row>
    <row r="117" spans="1:6" ht="15">
      <c r="A117" s="98"/>
      <c r="B117" s="99"/>
      <c r="C117" s="100"/>
      <c r="D117" s="100"/>
      <c r="E117" s="100"/>
      <c r="F117" s="100"/>
    </row>
    <row r="118" spans="1:6" ht="15">
      <c r="A118" s="98"/>
      <c r="B118" s="99"/>
      <c r="C118" s="100"/>
      <c r="D118" s="100"/>
      <c r="E118" s="100"/>
      <c r="F118" s="100"/>
    </row>
    <row r="119" spans="1:6" ht="15">
      <c r="A119" s="98"/>
      <c r="B119" s="99"/>
      <c r="C119" s="100"/>
      <c r="D119" s="100"/>
      <c r="E119" s="100"/>
      <c r="F119" s="100"/>
    </row>
    <row r="120" spans="1:6" ht="15">
      <c r="A120" s="98"/>
      <c r="B120" s="99"/>
      <c r="C120" s="100"/>
      <c r="D120" s="100"/>
      <c r="E120" s="100"/>
      <c r="F120" s="100"/>
    </row>
    <row r="121" spans="1:6" ht="15">
      <c r="A121" s="98"/>
      <c r="B121" s="99"/>
      <c r="C121" s="100"/>
      <c r="D121" s="100"/>
      <c r="E121" s="100"/>
      <c r="F121" s="100"/>
    </row>
    <row r="122" spans="1:6" ht="15">
      <c r="A122" s="98"/>
      <c r="B122" s="99"/>
      <c r="C122" s="100"/>
      <c r="D122" s="100"/>
      <c r="E122" s="100"/>
      <c r="F122" s="100"/>
    </row>
    <row r="123" spans="1:6" ht="15">
      <c r="A123" s="98"/>
      <c r="B123" s="99"/>
      <c r="C123" s="100"/>
      <c r="D123" s="100"/>
      <c r="E123" s="100"/>
      <c r="F123" s="100"/>
    </row>
    <row r="124" spans="1:6" ht="15">
      <c r="A124" s="98"/>
      <c r="B124" s="99"/>
      <c r="C124" s="100"/>
      <c r="D124" s="100"/>
      <c r="E124" s="100"/>
      <c r="F124" s="100"/>
    </row>
    <row r="125" spans="1:6" ht="15">
      <c r="A125" s="98"/>
      <c r="B125" s="99"/>
      <c r="C125" s="100"/>
      <c r="D125" s="100"/>
      <c r="E125" s="100"/>
      <c r="F125" s="100"/>
    </row>
    <row r="126" spans="1:6" ht="15">
      <c r="A126" s="98"/>
      <c r="B126" s="99"/>
      <c r="C126" s="100"/>
      <c r="D126" s="100"/>
      <c r="E126" s="100"/>
      <c r="F126" s="100"/>
    </row>
    <row r="127" spans="1:6" ht="15">
      <c r="A127" s="98"/>
      <c r="B127" s="99"/>
      <c r="C127" s="100"/>
      <c r="D127" s="100"/>
      <c r="E127" s="100"/>
      <c r="F127" s="100"/>
    </row>
    <row r="128" spans="1:6" ht="15">
      <c r="A128" s="98"/>
      <c r="B128" s="99"/>
      <c r="C128" s="100"/>
      <c r="D128" s="100"/>
      <c r="E128" s="100"/>
      <c r="F128" s="100"/>
    </row>
    <row r="129" spans="1:6" ht="15">
      <c r="A129" s="98"/>
      <c r="B129" s="99"/>
      <c r="C129" s="100"/>
      <c r="D129" s="100"/>
      <c r="E129" s="100"/>
      <c r="F129" s="100"/>
    </row>
    <row r="130" spans="1:6" ht="15">
      <c r="A130" s="98"/>
      <c r="B130" s="99"/>
      <c r="C130" s="100"/>
      <c r="D130" s="100"/>
      <c r="E130" s="100"/>
      <c r="F130" s="100"/>
    </row>
    <row r="131" spans="1:6" ht="15">
      <c r="A131" s="98"/>
      <c r="B131" s="99"/>
      <c r="C131" s="100"/>
      <c r="D131" s="100"/>
      <c r="E131" s="100"/>
      <c r="F131" s="100"/>
    </row>
    <row r="132" spans="1:6" ht="15">
      <c r="A132" s="98"/>
      <c r="B132" s="99"/>
      <c r="C132" s="100"/>
      <c r="D132" s="100"/>
      <c r="E132" s="100"/>
      <c r="F132" s="100"/>
    </row>
    <row r="133" spans="1:6" ht="15">
      <c r="A133" s="98"/>
      <c r="B133" s="99"/>
      <c r="C133" s="100"/>
      <c r="D133" s="100"/>
      <c r="E133" s="100"/>
      <c r="F133" s="100"/>
    </row>
    <row r="134" spans="1:6" ht="15">
      <c r="A134" s="98"/>
      <c r="B134" s="99"/>
      <c r="C134" s="100"/>
      <c r="D134" s="100"/>
      <c r="E134" s="100"/>
      <c r="F134" s="100"/>
    </row>
    <row r="135" spans="1:6" ht="15">
      <c r="A135" s="98"/>
      <c r="B135" s="99"/>
      <c r="C135" s="100"/>
      <c r="D135" s="100"/>
      <c r="E135" s="100"/>
      <c r="F135" s="100"/>
    </row>
    <row r="136" spans="1:6" ht="15">
      <c r="A136" s="98"/>
      <c r="B136" s="99"/>
      <c r="C136" s="100"/>
      <c r="D136" s="100"/>
      <c r="E136" s="100"/>
      <c r="F136" s="100"/>
    </row>
    <row r="137" spans="1:6" ht="15">
      <c r="A137" s="98"/>
      <c r="B137" s="99"/>
      <c r="C137" s="100"/>
      <c r="D137" s="100"/>
      <c r="E137" s="100"/>
      <c r="F137" s="100"/>
    </row>
    <row r="138" spans="1:6" ht="15">
      <c r="A138" s="98"/>
      <c r="B138" s="99"/>
      <c r="C138" s="100"/>
      <c r="D138" s="100"/>
      <c r="E138" s="100"/>
      <c r="F138" s="100"/>
    </row>
    <row r="139" spans="1:6" ht="15">
      <c r="A139" s="98"/>
      <c r="B139" s="99"/>
      <c r="C139" s="100"/>
      <c r="D139" s="100"/>
      <c r="E139" s="100"/>
      <c r="F139" s="100"/>
    </row>
    <row r="140" spans="1:6" ht="15">
      <c r="A140" s="98"/>
      <c r="B140" s="99"/>
      <c r="C140" s="100"/>
      <c r="D140" s="100"/>
      <c r="E140" s="100"/>
      <c r="F140" s="100"/>
    </row>
    <row r="141" spans="1:6" ht="15">
      <c r="A141" s="98"/>
      <c r="B141" s="99"/>
      <c r="C141" s="100"/>
      <c r="D141" s="100"/>
      <c r="E141" s="100"/>
      <c r="F141" s="100"/>
    </row>
    <row r="142" spans="1:6" ht="15">
      <c r="A142" s="98"/>
      <c r="B142" s="99"/>
      <c r="C142" s="100"/>
      <c r="D142" s="100"/>
      <c r="E142" s="100"/>
      <c r="F142" s="100"/>
    </row>
    <row r="143" spans="1:6" ht="15">
      <c r="A143" s="98"/>
      <c r="B143" s="99"/>
      <c r="C143" s="100"/>
      <c r="D143" s="100"/>
      <c r="E143" s="100"/>
      <c r="F143" s="100"/>
    </row>
    <row r="144" spans="1:6" ht="15">
      <c r="A144" s="98"/>
      <c r="B144" s="99"/>
      <c r="C144" s="100"/>
      <c r="D144" s="100"/>
      <c r="E144" s="100"/>
      <c r="F144" s="100"/>
    </row>
    <row r="145" spans="1:6" ht="15">
      <c r="A145" s="98"/>
      <c r="B145" s="99"/>
      <c r="C145" s="100"/>
      <c r="D145" s="100"/>
      <c r="E145" s="100"/>
      <c r="F145" s="100"/>
    </row>
    <row r="146" spans="1:6" ht="15">
      <c r="A146" s="98"/>
      <c r="B146" s="99"/>
      <c r="C146" s="100"/>
      <c r="D146" s="100"/>
      <c r="E146" s="100"/>
      <c r="F146" s="100"/>
    </row>
    <row r="147" spans="1:6" ht="15">
      <c r="A147" s="98"/>
      <c r="B147" s="99"/>
      <c r="C147" s="100"/>
      <c r="D147" s="100"/>
      <c r="E147" s="100"/>
      <c r="F147" s="100"/>
    </row>
    <row r="148" spans="1:6" ht="15">
      <c r="A148" s="98"/>
      <c r="B148" s="99"/>
      <c r="C148" s="100"/>
      <c r="D148" s="100"/>
      <c r="E148" s="100"/>
      <c r="F148" s="100"/>
    </row>
    <row r="149" spans="1:6" ht="15">
      <c r="A149" s="98"/>
      <c r="B149" s="99"/>
      <c r="C149" s="100"/>
      <c r="D149" s="100"/>
      <c r="E149" s="100"/>
      <c r="F149" s="100"/>
    </row>
    <row r="150" spans="1:6" ht="15">
      <c r="A150" s="98"/>
      <c r="B150" s="99"/>
      <c r="C150" s="100"/>
      <c r="D150" s="100"/>
      <c r="E150" s="100"/>
      <c r="F150" s="100"/>
    </row>
    <row r="151" spans="1:6" ht="15">
      <c r="A151" s="98"/>
      <c r="B151" s="99"/>
      <c r="C151" s="100"/>
      <c r="D151" s="100"/>
      <c r="E151" s="100"/>
      <c r="F151" s="100"/>
    </row>
    <row r="152" spans="1:6" ht="15">
      <c r="A152" s="98"/>
      <c r="B152" s="99"/>
      <c r="C152" s="100"/>
      <c r="D152" s="100"/>
      <c r="E152" s="100"/>
      <c r="F152" s="100"/>
    </row>
    <row r="153" spans="1:6" ht="15">
      <c r="A153" s="98"/>
      <c r="B153" s="99"/>
      <c r="C153" s="100"/>
      <c r="D153" s="100"/>
      <c r="E153" s="100"/>
      <c r="F153" s="100"/>
    </row>
    <row r="154" spans="1:6" ht="15">
      <c r="A154" s="98"/>
      <c r="B154" s="99"/>
      <c r="C154" s="100"/>
      <c r="D154" s="100"/>
      <c r="E154" s="100"/>
      <c r="F154" s="100"/>
    </row>
    <row r="155" spans="1:9" ht="16.5" customHeight="1">
      <c r="A155" s="377" t="s">
        <v>39</v>
      </c>
      <c r="B155" s="377"/>
      <c r="C155" s="377"/>
      <c r="D155" s="377"/>
      <c r="E155" s="377"/>
      <c r="F155" s="377"/>
      <c r="G155" s="377"/>
      <c r="H155" s="377"/>
      <c r="I155" s="377"/>
    </row>
    <row r="156" spans="1:4" ht="15">
      <c r="A156" s="101"/>
      <c r="B156" s="101"/>
      <c r="C156" s="101"/>
      <c r="D156" s="101"/>
    </row>
    <row r="157" spans="1:9" ht="15">
      <c r="A157" s="94" t="s">
        <v>48</v>
      </c>
      <c r="B157" s="95"/>
      <c r="C157" s="95"/>
      <c r="D157" s="95"/>
      <c r="E157" s="97"/>
      <c r="F157" s="95"/>
      <c r="G157" s="97">
        <f>+'Gral y X Prog.'!I17</f>
        <v>31407812.58</v>
      </c>
      <c r="H157" s="95"/>
      <c r="I157" s="95"/>
    </row>
    <row r="158" spans="1:9" ht="80.25" customHeight="1">
      <c r="A158" s="358" t="s">
        <v>245</v>
      </c>
      <c r="B158" s="358"/>
      <c r="C158" s="358"/>
      <c r="D158" s="358"/>
      <c r="E158" s="358"/>
      <c r="F158" s="358"/>
      <c r="G158" s="358"/>
      <c r="H158" s="358"/>
      <c r="I158" s="358"/>
    </row>
    <row r="159" spans="1:9" ht="15">
      <c r="A159" s="94" t="s">
        <v>70</v>
      </c>
      <c r="B159" s="95"/>
      <c r="C159" s="95"/>
      <c r="D159" s="95"/>
      <c r="E159" s="97"/>
      <c r="F159" s="95"/>
      <c r="G159" s="97">
        <f>'Gral y X Prog.'!I52</f>
        <v>14225000</v>
      </c>
      <c r="H159" s="95"/>
      <c r="I159" s="95"/>
    </row>
    <row r="160" spans="1:9" ht="53.25" customHeight="1">
      <c r="A160" s="358" t="s">
        <v>338</v>
      </c>
      <c r="B160" s="358"/>
      <c r="C160" s="358"/>
      <c r="D160" s="358"/>
      <c r="E160" s="358"/>
      <c r="F160" s="358"/>
      <c r="G160" s="358"/>
      <c r="H160" s="358"/>
      <c r="I160" s="358"/>
    </row>
    <row r="161" spans="1:9" ht="15">
      <c r="A161" s="94" t="s">
        <v>40</v>
      </c>
      <c r="B161" s="95"/>
      <c r="C161" s="95"/>
      <c r="D161" s="95"/>
      <c r="E161" s="97"/>
      <c r="F161" s="95"/>
      <c r="G161" s="97">
        <f>'Gral y X Prog.'!I69</f>
        <v>817174405</v>
      </c>
      <c r="H161" s="95"/>
      <c r="I161" s="95"/>
    </row>
    <row r="162" spans="1:9" ht="26.25" customHeight="1">
      <c r="A162" s="358" t="s">
        <v>256</v>
      </c>
      <c r="B162" s="358"/>
      <c r="C162" s="358"/>
      <c r="D162" s="358"/>
      <c r="E162" s="358"/>
      <c r="F162" s="358"/>
      <c r="G162" s="358"/>
      <c r="H162" s="358"/>
      <c r="I162" s="358"/>
    </row>
    <row r="163" ht="15">
      <c r="A163" s="102" t="s">
        <v>568</v>
      </c>
    </row>
    <row r="164" ht="15">
      <c r="A164" s="102"/>
    </row>
    <row r="165" spans="2:7" ht="15">
      <c r="B165" s="365" t="s">
        <v>30</v>
      </c>
      <c r="C165" s="366"/>
      <c r="D165" s="366"/>
      <c r="E165" s="367"/>
      <c r="F165" s="371" t="s">
        <v>35</v>
      </c>
      <c r="G165" s="371"/>
    </row>
    <row r="166" spans="1:10" s="104" customFormat="1" ht="15" customHeight="1">
      <c r="A166" s="103"/>
      <c r="B166" s="360" t="s">
        <v>294</v>
      </c>
      <c r="C166" s="361"/>
      <c r="D166" s="361"/>
      <c r="E166" s="362"/>
      <c r="F166" s="363">
        <v>300000000</v>
      </c>
      <c r="G166" s="364"/>
      <c r="J166" s="134"/>
    </row>
    <row r="167" spans="1:10" s="104" customFormat="1" ht="15" customHeight="1">
      <c r="A167" s="103"/>
      <c r="B167" s="360" t="s">
        <v>315</v>
      </c>
      <c r="C167" s="361"/>
      <c r="D167" s="361"/>
      <c r="E167" s="362"/>
      <c r="F167" s="363">
        <v>18500000</v>
      </c>
      <c r="G167" s="364"/>
      <c r="J167" s="134"/>
    </row>
    <row r="168" spans="1:7" s="104" customFormat="1" ht="15" customHeight="1">
      <c r="A168" s="103"/>
      <c r="B168" s="360" t="s">
        <v>326</v>
      </c>
      <c r="C168" s="361"/>
      <c r="D168" s="361"/>
      <c r="E168" s="362"/>
      <c r="F168" s="363">
        <v>17168920</v>
      </c>
      <c r="G168" s="364"/>
    </row>
    <row r="169" spans="1:7" s="104" customFormat="1" ht="15" customHeight="1">
      <c r="A169" s="103"/>
      <c r="B169" s="360" t="s">
        <v>247</v>
      </c>
      <c r="C169" s="361"/>
      <c r="D169" s="361"/>
      <c r="E169" s="362"/>
      <c r="F169" s="363">
        <v>10000000</v>
      </c>
      <c r="G169" s="364"/>
    </row>
    <row r="170" spans="1:10" s="104" customFormat="1" ht="15" customHeight="1">
      <c r="A170" s="103"/>
      <c r="B170" s="360" t="s">
        <v>376</v>
      </c>
      <c r="C170" s="361"/>
      <c r="D170" s="361"/>
      <c r="E170" s="362"/>
      <c r="F170" s="363">
        <v>2500000</v>
      </c>
      <c r="G170" s="364"/>
      <c r="J170" s="134"/>
    </row>
    <row r="171" spans="1:7" s="104" customFormat="1" ht="15" customHeight="1">
      <c r="A171" s="103"/>
      <c r="B171" s="360" t="s">
        <v>377</v>
      </c>
      <c r="C171" s="361"/>
      <c r="D171" s="361"/>
      <c r="E171" s="362"/>
      <c r="F171" s="363">
        <v>2500000</v>
      </c>
      <c r="G171" s="364"/>
    </row>
    <row r="172" spans="2:7" ht="15">
      <c r="B172" s="365" t="s">
        <v>56</v>
      </c>
      <c r="C172" s="366"/>
      <c r="D172" s="366"/>
      <c r="E172" s="367"/>
      <c r="F172" s="359">
        <f>SUM(F166:F171)</f>
        <v>350668920</v>
      </c>
      <c r="G172" s="359"/>
    </row>
    <row r="173" spans="10:11" ht="14.25">
      <c r="J173" s="105"/>
      <c r="K173" s="105"/>
    </row>
    <row r="174" ht="15">
      <c r="A174" s="102" t="s">
        <v>569</v>
      </c>
    </row>
    <row r="175" ht="15">
      <c r="A175" s="102"/>
    </row>
    <row r="176" spans="2:7" ht="15">
      <c r="B176" s="365" t="s">
        <v>30</v>
      </c>
      <c r="C176" s="366"/>
      <c r="D176" s="366"/>
      <c r="E176" s="367"/>
      <c r="F176" s="371" t="s">
        <v>35</v>
      </c>
      <c r="G176" s="371"/>
    </row>
    <row r="177" spans="2:7" ht="15" customHeight="1">
      <c r="B177" s="360" t="s">
        <v>524</v>
      </c>
      <c r="C177" s="361"/>
      <c r="D177" s="361"/>
      <c r="E177" s="362"/>
      <c r="F177" s="363">
        <v>8670000</v>
      </c>
      <c r="G177" s="364"/>
    </row>
    <row r="178" spans="2:7" ht="15" customHeight="1">
      <c r="B178" s="360" t="s">
        <v>316</v>
      </c>
      <c r="C178" s="361"/>
      <c r="D178" s="361"/>
      <c r="E178" s="362"/>
      <c r="F178" s="363">
        <v>6565400</v>
      </c>
      <c r="G178" s="364"/>
    </row>
    <row r="179" spans="2:7" ht="15" customHeight="1">
      <c r="B179" s="360" t="s">
        <v>317</v>
      </c>
      <c r="C179" s="361"/>
      <c r="D179" s="361"/>
      <c r="E179" s="362"/>
      <c r="F179" s="363">
        <v>20000000</v>
      </c>
      <c r="G179" s="364"/>
    </row>
    <row r="180" spans="2:7" ht="15" customHeight="1">
      <c r="B180" s="360" t="s">
        <v>318</v>
      </c>
      <c r="C180" s="361"/>
      <c r="D180" s="361"/>
      <c r="E180" s="362"/>
      <c r="F180" s="363">
        <v>4029000</v>
      </c>
      <c r="G180" s="364"/>
    </row>
    <row r="181" spans="2:7" ht="15" customHeight="1">
      <c r="B181" s="360" t="s">
        <v>319</v>
      </c>
      <c r="C181" s="361"/>
      <c r="D181" s="361"/>
      <c r="E181" s="362"/>
      <c r="F181" s="363">
        <v>20000000</v>
      </c>
      <c r="G181" s="364"/>
    </row>
    <row r="182" spans="2:7" ht="15" customHeight="1">
      <c r="B182" s="360" t="s">
        <v>320</v>
      </c>
      <c r="C182" s="361"/>
      <c r="D182" s="361"/>
      <c r="E182" s="362"/>
      <c r="F182" s="363">
        <v>2037361</v>
      </c>
      <c r="G182" s="364"/>
    </row>
    <row r="183" spans="2:7" ht="15" customHeight="1">
      <c r="B183" s="360" t="s">
        <v>321</v>
      </c>
      <c r="C183" s="361"/>
      <c r="D183" s="361"/>
      <c r="E183" s="362"/>
      <c r="F183" s="363">
        <v>6015314</v>
      </c>
      <c r="G183" s="364"/>
    </row>
    <row r="184" spans="2:7" ht="15" customHeight="1">
      <c r="B184" s="360" t="s">
        <v>322</v>
      </c>
      <c r="C184" s="361"/>
      <c r="D184" s="361"/>
      <c r="E184" s="362"/>
      <c r="F184" s="363">
        <v>9188410</v>
      </c>
      <c r="G184" s="364"/>
    </row>
    <row r="185" spans="2:7" ht="15" customHeight="1">
      <c r="B185" s="360" t="s">
        <v>323</v>
      </c>
      <c r="C185" s="361"/>
      <c r="D185" s="361"/>
      <c r="E185" s="362"/>
      <c r="F185" s="363">
        <v>60000000</v>
      </c>
      <c r="G185" s="364"/>
    </row>
    <row r="186" spans="2:7" ht="15" customHeight="1">
      <c r="B186" s="360" t="s">
        <v>327</v>
      </c>
      <c r="C186" s="361"/>
      <c r="D186" s="361"/>
      <c r="E186" s="362"/>
      <c r="F186" s="363">
        <v>50000000</v>
      </c>
      <c r="G186" s="364"/>
    </row>
    <row r="187" spans="2:7" ht="15" customHeight="1">
      <c r="B187" s="360" t="s">
        <v>334</v>
      </c>
      <c r="C187" s="361"/>
      <c r="D187" s="361"/>
      <c r="E187" s="362"/>
      <c r="F187" s="363">
        <v>10000000</v>
      </c>
      <c r="G187" s="364"/>
    </row>
    <row r="188" spans="2:7" ht="26.25" customHeight="1">
      <c r="B188" s="360" t="s">
        <v>339</v>
      </c>
      <c r="C188" s="361"/>
      <c r="D188" s="361"/>
      <c r="E188" s="362"/>
      <c r="F188" s="363">
        <v>70000000</v>
      </c>
      <c r="G188" s="364"/>
    </row>
    <row r="189" spans="2:7" ht="15" customHeight="1">
      <c r="B189" s="360" t="s">
        <v>340</v>
      </c>
      <c r="C189" s="361"/>
      <c r="D189" s="361"/>
      <c r="E189" s="362"/>
      <c r="F189" s="363">
        <v>25000000</v>
      </c>
      <c r="G189" s="364"/>
    </row>
    <row r="190" spans="2:7" ht="15" customHeight="1">
      <c r="B190" s="360" t="s">
        <v>341</v>
      </c>
      <c r="C190" s="361"/>
      <c r="D190" s="361"/>
      <c r="E190" s="362"/>
      <c r="F190" s="363">
        <v>15000000</v>
      </c>
      <c r="G190" s="364"/>
    </row>
    <row r="191" spans="2:7" ht="15" customHeight="1">
      <c r="B191" s="360" t="s">
        <v>342</v>
      </c>
      <c r="C191" s="361"/>
      <c r="D191" s="361"/>
      <c r="E191" s="362"/>
      <c r="F191" s="363">
        <v>20000000</v>
      </c>
      <c r="G191" s="364"/>
    </row>
    <row r="192" spans="2:7" ht="15" customHeight="1">
      <c r="B192" s="360" t="s">
        <v>246</v>
      </c>
      <c r="C192" s="361"/>
      <c r="D192" s="361"/>
      <c r="E192" s="362"/>
      <c r="F192" s="363">
        <v>20000000</v>
      </c>
      <c r="G192" s="364"/>
    </row>
    <row r="193" spans="2:7" ht="15" customHeight="1">
      <c r="B193" s="360" t="s">
        <v>182</v>
      </c>
      <c r="C193" s="361"/>
      <c r="D193" s="361"/>
      <c r="E193" s="362"/>
      <c r="F193" s="363">
        <v>10000000</v>
      </c>
      <c r="G193" s="364"/>
    </row>
    <row r="194" spans="2:7" ht="15" customHeight="1">
      <c r="B194" s="360" t="s">
        <v>379</v>
      </c>
      <c r="C194" s="361"/>
      <c r="D194" s="361"/>
      <c r="E194" s="362"/>
      <c r="F194" s="363">
        <v>15000000</v>
      </c>
      <c r="G194" s="364"/>
    </row>
    <row r="195" spans="2:7" ht="15">
      <c r="B195" s="365" t="s">
        <v>56</v>
      </c>
      <c r="C195" s="366"/>
      <c r="D195" s="366"/>
      <c r="E195" s="367"/>
      <c r="F195" s="359">
        <f>SUM(F177:F194)</f>
        <v>371505485</v>
      </c>
      <c r="G195" s="359"/>
    </row>
    <row r="197" ht="15">
      <c r="A197" s="102" t="s">
        <v>579</v>
      </c>
    </row>
    <row r="198" spans="2:7" ht="15">
      <c r="B198" s="365" t="s">
        <v>30</v>
      </c>
      <c r="C198" s="366"/>
      <c r="D198" s="366"/>
      <c r="E198" s="367"/>
      <c r="F198" s="371" t="s">
        <v>35</v>
      </c>
      <c r="G198" s="371"/>
    </row>
    <row r="199" spans="2:10" ht="14.25">
      <c r="B199" s="360" t="s">
        <v>260</v>
      </c>
      <c r="C199" s="361"/>
      <c r="D199" s="361"/>
      <c r="E199" s="362"/>
      <c r="F199" s="363">
        <v>70000000</v>
      </c>
      <c r="G199" s="364"/>
      <c r="J199" s="105"/>
    </row>
    <row r="200" spans="2:10" ht="14.25">
      <c r="B200" s="360" t="s">
        <v>523</v>
      </c>
      <c r="C200" s="361"/>
      <c r="D200" s="361"/>
      <c r="E200" s="362"/>
      <c r="F200" s="363">
        <v>10000000</v>
      </c>
      <c r="G200" s="364"/>
      <c r="J200" s="105"/>
    </row>
    <row r="201" spans="2:7" ht="15.75" customHeight="1">
      <c r="B201" s="365" t="s">
        <v>56</v>
      </c>
      <c r="C201" s="366"/>
      <c r="D201" s="366"/>
      <c r="E201" s="367"/>
      <c r="F201" s="359">
        <f>SUM(F199:F200)</f>
        <v>80000000</v>
      </c>
      <c r="G201" s="359"/>
    </row>
    <row r="202" spans="2:7" s="100" customFormat="1" ht="15">
      <c r="B202" s="155"/>
      <c r="C202" s="155"/>
      <c r="D202" s="155"/>
      <c r="E202" s="155"/>
      <c r="F202" s="156"/>
      <c r="G202" s="156"/>
    </row>
    <row r="203" spans="2:7" s="100" customFormat="1" ht="15">
      <c r="B203" s="155"/>
      <c r="C203" s="155"/>
      <c r="D203" s="155"/>
      <c r="E203" s="155"/>
      <c r="F203" s="156"/>
      <c r="G203" s="156"/>
    </row>
    <row r="204" spans="2:7" s="100" customFormat="1" ht="15">
      <c r="B204" s="155"/>
      <c r="C204" s="155"/>
      <c r="D204" s="155"/>
      <c r="E204" s="155"/>
      <c r="F204" s="156"/>
      <c r="G204" s="156"/>
    </row>
    <row r="205" spans="1:7" s="100" customFormat="1" ht="15">
      <c r="A205" s="102" t="s">
        <v>520</v>
      </c>
      <c r="B205" s="155"/>
      <c r="C205" s="155"/>
      <c r="D205" s="155"/>
      <c r="E205" s="155"/>
      <c r="F205" s="156"/>
      <c r="G205" s="156"/>
    </row>
    <row r="206" spans="2:7" s="100" customFormat="1" ht="15">
      <c r="B206" s="155"/>
      <c r="C206" s="155"/>
      <c r="D206" s="155"/>
      <c r="E206" s="155"/>
      <c r="F206" s="156"/>
      <c r="G206" s="156"/>
    </row>
    <row r="207" spans="2:7" s="100" customFormat="1" ht="15">
      <c r="B207" s="365" t="s">
        <v>30</v>
      </c>
      <c r="C207" s="366"/>
      <c r="D207" s="366"/>
      <c r="E207" s="367"/>
      <c r="F207" s="371" t="s">
        <v>35</v>
      </c>
      <c r="G207" s="371"/>
    </row>
    <row r="208" spans="2:7" s="100" customFormat="1" ht="14.25">
      <c r="B208" s="360" t="s">
        <v>181</v>
      </c>
      <c r="C208" s="361"/>
      <c r="D208" s="361"/>
      <c r="E208" s="362"/>
      <c r="F208" s="363">
        <v>15000000</v>
      </c>
      <c r="G208" s="364"/>
    </row>
    <row r="209" spans="2:7" s="100" customFormat="1" ht="15">
      <c r="B209" s="365" t="s">
        <v>56</v>
      </c>
      <c r="C209" s="366"/>
      <c r="D209" s="366"/>
      <c r="E209" s="367"/>
      <c r="F209" s="359">
        <f>SUM(F208)</f>
        <v>15000000</v>
      </c>
      <c r="G209" s="359"/>
    </row>
    <row r="210" spans="2:7" s="100" customFormat="1" ht="15">
      <c r="B210" s="155"/>
      <c r="C210" s="155"/>
      <c r="D210" s="155"/>
      <c r="E210" s="155"/>
      <c r="F210" s="156"/>
      <c r="G210" s="156"/>
    </row>
    <row r="211" spans="1:9" ht="15">
      <c r="A211" s="94" t="s">
        <v>574</v>
      </c>
      <c r="B211" s="95"/>
      <c r="C211" s="95"/>
      <c r="D211" s="95"/>
      <c r="E211" s="95"/>
      <c r="F211" s="95"/>
      <c r="G211" s="96">
        <f>+'Gral y X Prog.'!I92</f>
        <v>13000000</v>
      </c>
      <c r="H211" s="95"/>
      <c r="I211" s="95"/>
    </row>
    <row r="212" spans="1:9" s="100" customFormat="1" ht="14.25">
      <c r="A212" s="358"/>
      <c r="B212" s="358"/>
      <c r="C212" s="358"/>
      <c r="D212" s="358"/>
      <c r="E212" s="358"/>
      <c r="F212" s="358"/>
      <c r="G212" s="358"/>
      <c r="H212" s="358"/>
      <c r="I212" s="358"/>
    </row>
    <row r="213" spans="1:9" s="100" customFormat="1" ht="48" customHeight="1">
      <c r="A213" s="358" t="s">
        <v>257</v>
      </c>
      <c r="B213" s="358"/>
      <c r="C213" s="358"/>
      <c r="D213" s="358"/>
      <c r="E213" s="358"/>
      <c r="F213" s="358"/>
      <c r="G213" s="358"/>
      <c r="H213" s="358"/>
      <c r="I213" s="358"/>
    </row>
    <row r="214" spans="2:7" s="100" customFormat="1" ht="15">
      <c r="B214" s="155"/>
      <c r="C214" s="155"/>
      <c r="D214" s="155"/>
      <c r="E214" s="155"/>
      <c r="F214" s="156"/>
      <c r="G214" s="156"/>
    </row>
    <row r="215" spans="1:9" ht="15">
      <c r="A215" s="94" t="s">
        <v>21</v>
      </c>
      <c r="B215" s="95"/>
      <c r="C215" s="95"/>
      <c r="D215" s="95"/>
      <c r="E215" s="95"/>
      <c r="F215" s="95"/>
      <c r="G215" s="96">
        <f>'Gral y X Prog.'!I99</f>
        <v>33168605.819999997</v>
      </c>
      <c r="H215" s="95"/>
      <c r="I215" s="95"/>
    </row>
    <row r="216" spans="2:7" s="100" customFormat="1" ht="15">
      <c r="B216" s="155"/>
      <c r="C216" s="155"/>
      <c r="D216" s="155"/>
      <c r="E216" s="155"/>
      <c r="F216" s="156"/>
      <c r="G216" s="156"/>
    </row>
    <row r="217" spans="1:9" s="100" customFormat="1" ht="52.5" customHeight="1">
      <c r="A217" s="358" t="s">
        <v>199</v>
      </c>
      <c r="B217" s="358"/>
      <c r="C217" s="358"/>
      <c r="D217" s="358"/>
      <c r="E217" s="358"/>
      <c r="F217" s="358"/>
      <c r="G217" s="358"/>
      <c r="H217" s="358"/>
      <c r="I217" s="358"/>
    </row>
    <row r="218" spans="2:7" s="100" customFormat="1" ht="15">
      <c r="B218" s="155"/>
      <c r="C218" s="155"/>
      <c r="D218" s="155"/>
      <c r="E218" s="155"/>
      <c r="F218" s="156"/>
      <c r="G218" s="156"/>
    </row>
    <row r="219" spans="2:7" s="100" customFormat="1" ht="15">
      <c r="B219" s="155"/>
      <c r="C219" s="155"/>
      <c r="D219" s="155"/>
      <c r="E219" s="155"/>
      <c r="F219" s="156"/>
      <c r="G219" s="156"/>
    </row>
    <row r="220" spans="2:7" s="100" customFormat="1" ht="15">
      <c r="B220" s="155"/>
      <c r="C220" s="155"/>
      <c r="D220" s="155"/>
      <c r="E220" s="155"/>
      <c r="F220" s="156"/>
      <c r="G220" s="156"/>
    </row>
    <row r="221" spans="2:7" s="100" customFormat="1" ht="15">
      <c r="B221" s="155"/>
      <c r="C221" s="155"/>
      <c r="D221" s="155"/>
      <c r="E221" s="155"/>
      <c r="F221" s="156"/>
      <c r="G221" s="156"/>
    </row>
    <row r="222" spans="2:7" s="100" customFormat="1" ht="15">
      <c r="B222" s="155"/>
      <c r="C222" s="155"/>
      <c r="D222" s="155"/>
      <c r="E222" s="155"/>
      <c r="F222" s="156"/>
      <c r="G222" s="156"/>
    </row>
    <row r="223" spans="2:7" s="100" customFormat="1" ht="15">
      <c r="B223" s="155"/>
      <c r="C223" s="155"/>
      <c r="D223" s="155"/>
      <c r="E223" s="155"/>
      <c r="F223" s="156"/>
      <c r="G223" s="156"/>
    </row>
    <row r="224" spans="2:7" s="100" customFormat="1" ht="15">
      <c r="B224" s="155"/>
      <c r="C224" s="155"/>
      <c r="D224" s="155"/>
      <c r="E224" s="155"/>
      <c r="F224" s="156"/>
      <c r="G224" s="156"/>
    </row>
    <row r="225" spans="2:7" s="100" customFormat="1" ht="15">
      <c r="B225" s="155"/>
      <c r="C225" s="155"/>
      <c r="D225" s="155"/>
      <c r="E225" s="155"/>
      <c r="F225" s="156"/>
      <c r="G225" s="156"/>
    </row>
    <row r="226" spans="2:7" s="100" customFormat="1" ht="15">
      <c r="B226" s="155"/>
      <c r="C226" s="155"/>
      <c r="D226" s="155"/>
      <c r="E226" s="155"/>
      <c r="F226" s="156"/>
      <c r="G226" s="156"/>
    </row>
    <row r="227" spans="2:7" s="100" customFormat="1" ht="15">
      <c r="B227" s="155"/>
      <c r="C227" s="155"/>
      <c r="D227" s="155"/>
      <c r="E227" s="155"/>
      <c r="F227" s="156"/>
      <c r="G227" s="156"/>
    </row>
    <row r="228" spans="2:7" s="100" customFormat="1" ht="15">
      <c r="B228" s="155"/>
      <c r="C228" s="155"/>
      <c r="D228" s="155"/>
      <c r="E228" s="155"/>
      <c r="F228" s="156"/>
      <c r="G228" s="156"/>
    </row>
    <row r="229" spans="2:7" s="100" customFormat="1" ht="15">
      <c r="B229" s="155"/>
      <c r="C229" s="155"/>
      <c r="D229" s="155"/>
      <c r="E229" s="155"/>
      <c r="F229" s="156"/>
      <c r="G229" s="156"/>
    </row>
    <row r="230" spans="2:7" s="100" customFormat="1" ht="15">
      <c r="B230" s="155"/>
      <c r="C230" s="155"/>
      <c r="D230" s="155"/>
      <c r="E230" s="155"/>
      <c r="F230" s="156"/>
      <c r="G230" s="156"/>
    </row>
    <row r="231" spans="2:7" s="100" customFormat="1" ht="15">
      <c r="B231" s="155"/>
      <c r="C231" s="155"/>
      <c r="D231" s="155"/>
      <c r="E231" s="155"/>
      <c r="F231" s="156"/>
      <c r="G231" s="156"/>
    </row>
    <row r="232" spans="2:7" s="100" customFormat="1" ht="15">
      <c r="B232" s="155"/>
      <c r="C232" s="155"/>
      <c r="D232" s="155"/>
      <c r="E232" s="155"/>
      <c r="F232" s="156"/>
      <c r="G232" s="156"/>
    </row>
    <row r="233" spans="2:7" s="100" customFormat="1" ht="15">
      <c r="B233" s="155"/>
      <c r="C233" s="155"/>
      <c r="D233" s="155"/>
      <c r="E233" s="155"/>
      <c r="F233" s="156"/>
      <c r="G233" s="156"/>
    </row>
    <row r="234" spans="2:7" s="100" customFormat="1" ht="15">
      <c r="B234" s="155"/>
      <c r="C234" s="155"/>
      <c r="D234" s="155"/>
      <c r="E234" s="155"/>
      <c r="F234" s="156"/>
      <c r="G234" s="156"/>
    </row>
    <row r="235" spans="2:7" s="100" customFormat="1" ht="15">
      <c r="B235" s="155"/>
      <c r="C235" s="155"/>
      <c r="D235" s="155"/>
      <c r="E235" s="155"/>
      <c r="F235" s="156"/>
      <c r="G235" s="156"/>
    </row>
    <row r="236" spans="2:7" s="100" customFormat="1" ht="15">
      <c r="B236" s="155"/>
      <c r="C236" s="155"/>
      <c r="D236" s="155"/>
      <c r="E236" s="155"/>
      <c r="F236" s="156"/>
      <c r="G236" s="156"/>
    </row>
    <row r="237" spans="2:7" s="100" customFormat="1" ht="15">
      <c r="B237" s="155"/>
      <c r="C237" s="155"/>
      <c r="D237" s="155"/>
      <c r="E237" s="155"/>
      <c r="F237" s="156"/>
      <c r="G237" s="156"/>
    </row>
    <row r="238" spans="2:7" s="100" customFormat="1" ht="15">
      <c r="B238" s="155"/>
      <c r="C238" s="155"/>
      <c r="D238" s="155"/>
      <c r="E238" s="155"/>
      <c r="F238" s="156"/>
      <c r="G238" s="156"/>
    </row>
    <row r="239" spans="2:7" s="100" customFormat="1" ht="15">
      <c r="B239" s="155"/>
      <c r="C239" s="155"/>
      <c r="D239" s="155"/>
      <c r="E239" s="155"/>
      <c r="F239" s="156"/>
      <c r="G239" s="156"/>
    </row>
    <row r="240" spans="2:7" s="100" customFormat="1" ht="15">
      <c r="B240" s="155"/>
      <c r="C240" s="155"/>
      <c r="D240" s="155"/>
      <c r="E240" s="155"/>
      <c r="F240" s="156"/>
      <c r="G240" s="156"/>
    </row>
    <row r="241" spans="2:7" s="100" customFormat="1" ht="15">
      <c r="B241" s="155"/>
      <c r="C241" s="155"/>
      <c r="D241" s="155"/>
      <c r="E241" s="155"/>
      <c r="F241" s="156"/>
      <c r="G241" s="156"/>
    </row>
    <row r="242" spans="2:7" s="100" customFormat="1" ht="15">
      <c r="B242" s="155"/>
      <c r="C242" s="155"/>
      <c r="D242" s="155"/>
      <c r="E242" s="155"/>
      <c r="F242" s="156"/>
      <c r="G242" s="156"/>
    </row>
    <row r="243" spans="2:7" s="100" customFormat="1" ht="15">
      <c r="B243" s="155"/>
      <c r="C243" s="155"/>
      <c r="D243" s="155"/>
      <c r="E243" s="155"/>
      <c r="F243" s="156"/>
      <c r="G243" s="156"/>
    </row>
    <row r="244" spans="2:7" s="100" customFormat="1" ht="15">
      <c r="B244" s="155"/>
      <c r="C244" s="155"/>
      <c r="D244" s="155"/>
      <c r="E244" s="155"/>
      <c r="F244" s="156"/>
      <c r="G244" s="156"/>
    </row>
    <row r="245" spans="2:7" s="100" customFormat="1" ht="15">
      <c r="B245" s="155"/>
      <c r="C245" s="155"/>
      <c r="D245" s="155"/>
      <c r="E245" s="155"/>
      <c r="F245" s="156"/>
      <c r="G245" s="156"/>
    </row>
    <row r="246" spans="2:7" s="100" customFormat="1" ht="15">
      <c r="B246" s="155"/>
      <c r="C246" s="155"/>
      <c r="D246" s="155"/>
      <c r="E246" s="155"/>
      <c r="F246" s="156"/>
      <c r="G246" s="156"/>
    </row>
    <row r="247" spans="2:7" s="100" customFormat="1" ht="15">
      <c r="B247" s="155"/>
      <c r="C247" s="155"/>
      <c r="D247" s="155"/>
      <c r="E247" s="155"/>
      <c r="F247" s="156"/>
      <c r="G247" s="156"/>
    </row>
    <row r="248" spans="2:7" s="100" customFormat="1" ht="15">
      <c r="B248" s="155"/>
      <c r="C248" s="155"/>
      <c r="D248" s="155"/>
      <c r="E248" s="155"/>
      <c r="F248" s="156"/>
      <c r="G248" s="156"/>
    </row>
    <row r="249" spans="2:7" s="100" customFormat="1" ht="15">
      <c r="B249" s="155"/>
      <c r="C249" s="155"/>
      <c r="D249" s="155"/>
      <c r="E249" s="155"/>
      <c r="F249" s="156"/>
      <c r="G249" s="156"/>
    </row>
    <row r="250" spans="2:7" s="100" customFormat="1" ht="15">
      <c r="B250" s="155"/>
      <c r="C250" s="155"/>
      <c r="D250" s="155"/>
      <c r="E250" s="155"/>
      <c r="F250" s="156"/>
      <c r="G250" s="156"/>
    </row>
    <row r="251" spans="2:7" s="100" customFormat="1" ht="15">
      <c r="B251" s="155"/>
      <c r="C251" s="155"/>
      <c r="D251" s="155"/>
      <c r="E251" s="155"/>
      <c r="F251" s="156"/>
      <c r="G251" s="156"/>
    </row>
    <row r="252" spans="2:7" s="100" customFormat="1" ht="15">
      <c r="B252" s="155"/>
      <c r="C252" s="155"/>
      <c r="D252" s="155"/>
      <c r="E252" s="155"/>
      <c r="F252" s="156"/>
      <c r="G252" s="156"/>
    </row>
    <row r="253" spans="2:7" s="100" customFormat="1" ht="15">
      <c r="B253" s="155"/>
      <c r="C253" s="155"/>
      <c r="D253" s="155"/>
      <c r="E253" s="155"/>
      <c r="F253" s="156"/>
      <c r="G253" s="156"/>
    </row>
    <row r="254" spans="2:7" s="100" customFormat="1" ht="15">
      <c r="B254" s="155"/>
      <c r="C254" s="155"/>
      <c r="D254" s="155"/>
      <c r="E254" s="155"/>
      <c r="F254" s="156"/>
      <c r="G254" s="156"/>
    </row>
    <row r="255" spans="2:7" s="100" customFormat="1" ht="15">
      <c r="B255" s="155"/>
      <c r="C255" s="155"/>
      <c r="D255" s="155"/>
      <c r="E255" s="155"/>
      <c r="F255" s="156"/>
      <c r="G255" s="156"/>
    </row>
    <row r="256" spans="2:7" s="100" customFormat="1" ht="15">
      <c r="B256" s="155"/>
      <c r="C256" s="155"/>
      <c r="D256" s="155"/>
      <c r="E256" s="155"/>
      <c r="F256" s="156"/>
      <c r="G256" s="156"/>
    </row>
    <row r="257" spans="2:7" s="100" customFormat="1" ht="15">
      <c r="B257" s="155"/>
      <c r="C257" s="155"/>
      <c r="D257" s="155"/>
      <c r="E257" s="155"/>
      <c r="F257" s="156"/>
      <c r="G257" s="156"/>
    </row>
    <row r="258" spans="2:7" s="100" customFormat="1" ht="15">
      <c r="B258" s="155"/>
      <c r="C258" s="155"/>
      <c r="D258" s="155"/>
      <c r="E258" s="155"/>
      <c r="F258" s="156"/>
      <c r="G258" s="156"/>
    </row>
    <row r="259" spans="1:9" ht="15.75" customHeight="1">
      <c r="A259" s="384" t="s">
        <v>581</v>
      </c>
      <c r="B259" s="384"/>
      <c r="C259" s="384"/>
      <c r="D259" s="384"/>
      <c r="E259" s="384"/>
      <c r="F259" s="384"/>
      <c r="G259" s="384"/>
      <c r="H259" s="384"/>
      <c r="I259" s="384"/>
    </row>
    <row r="260" ht="14.25">
      <c r="D260" s="106"/>
    </row>
    <row r="261" spans="1:9" ht="15">
      <c r="A261" s="94" t="s">
        <v>48</v>
      </c>
      <c r="B261" s="95"/>
      <c r="C261" s="95"/>
      <c r="D261" s="95"/>
      <c r="E261" s="97"/>
      <c r="F261" s="95"/>
      <c r="G261" s="97">
        <f>'Gral y X Prog.'!K17</f>
        <v>16000000</v>
      </c>
      <c r="H261" s="95"/>
      <c r="I261" s="95"/>
    </row>
    <row r="262" spans="1:9" ht="42.75" customHeight="1">
      <c r="A262" s="358" t="s">
        <v>521</v>
      </c>
      <c r="B262" s="358"/>
      <c r="C262" s="358"/>
      <c r="D262" s="358"/>
      <c r="E262" s="358"/>
      <c r="F262" s="358"/>
      <c r="G262" s="358"/>
      <c r="H262" s="358"/>
      <c r="I262" s="358"/>
    </row>
    <row r="263" spans="1:9" ht="15">
      <c r="A263" s="94" t="s">
        <v>536</v>
      </c>
      <c r="B263" s="95"/>
      <c r="C263" s="95"/>
      <c r="D263" s="95"/>
      <c r="E263" s="97"/>
      <c r="F263" s="95"/>
      <c r="G263" s="97">
        <f>'Gral y X Prog.'!K52</f>
        <v>2067397.83</v>
      </c>
      <c r="H263" s="95"/>
      <c r="I263" s="95"/>
    </row>
    <row r="264" spans="1:9" ht="38.25" customHeight="1">
      <c r="A264" s="358" t="s">
        <v>335</v>
      </c>
      <c r="B264" s="358"/>
      <c r="C264" s="358"/>
      <c r="D264" s="358"/>
      <c r="E264" s="358"/>
      <c r="F264" s="358"/>
      <c r="G264" s="358"/>
      <c r="H264" s="358"/>
      <c r="I264" s="358"/>
    </row>
    <row r="265" spans="1:9" ht="15">
      <c r="A265" s="94" t="s">
        <v>40</v>
      </c>
      <c r="B265" s="95"/>
      <c r="C265" s="95"/>
      <c r="D265" s="95"/>
      <c r="E265" s="97"/>
      <c r="F265" s="95"/>
      <c r="G265" s="97">
        <f>'Gral y X Prog.'!K69</f>
        <v>128229721.74</v>
      </c>
      <c r="H265" s="95"/>
      <c r="I265" s="95"/>
    </row>
    <row r="266" spans="1:9" ht="27.75" customHeight="1">
      <c r="A266" s="358" t="s">
        <v>336</v>
      </c>
      <c r="B266" s="358"/>
      <c r="C266" s="358"/>
      <c r="D266" s="358"/>
      <c r="E266" s="358"/>
      <c r="F266" s="358"/>
      <c r="G266" s="358"/>
      <c r="H266" s="358"/>
      <c r="I266" s="358"/>
    </row>
    <row r="267" spans="1:6" ht="14.25">
      <c r="A267" s="358"/>
      <c r="B267" s="358"/>
      <c r="C267" s="358"/>
      <c r="D267" s="358"/>
      <c r="E267" s="358"/>
      <c r="F267" s="358"/>
    </row>
    <row r="268" ht="15">
      <c r="A268" s="102" t="s">
        <v>553</v>
      </c>
    </row>
    <row r="269" ht="15">
      <c r="A269" s="102"/>
    </row>
    <row r="270" spans="2:7" ht="15">
      <c r="B270" s="365" t="s">
        <v>30</v>
      </c>
      <c r="C270" s="366"/>
      <c r="D270" s="366"/>
      <c r="E270" s="367"/>
      <c r="F270" s="371" t="s">
        <v>35</v>
      </c>
      <c r="G270" s="371"/>
    </row>
    <row r="271" spans="2:7" ht="32.25" customHeight="1">
      <c r="B271" s="351" t="s">
        <v>383</v>
      </c>
      <c r="C271" s="352"/>
      <c r="D271" s="352"/>
      <c r="E271" s="353"/>
      <c r="F271" s="369">
        <v>10811180.92</v>
      </c>
      <c r="G271" s="370"/>
    </row>
    <row r="272" spans="2:10" ht="32.25" customHeight="1">
      <c r="B272" s="351" t="s">
        <v>283</v>
      </c>
      <c r="C272" s="352"/>
      <c r="D272" s="352"/>
      <c r="E272" s="353"/>
      <c r="F272" s="369">
        <v>1170283</v>
      </c>
      <c r="G272" s="370"/>
      <c r="J272" s="105"/>
    </row>
    <row r="273" spans="2:7" ht="15">
      <c r="B273" s="365" t="s">
        <v>56</v>
      </c>
      <c r="C273" s="366"/>
      <c r="D273" s="366"/>
      <c r="E273" s="367"/>
      <c r="F273" s="368">
        <f>SUM(F271:F272)</f>
        <v>11981463.92</v>
      </c>
      <c r="G273" s="368"/>
    </row>
    <row r="275" ht="15">
      <c r="A275" s="102" t="s">
        <v>15</v>
      </c>
    </row>
    <row r="276" ht="15">
      <c r="A276" s="102"/>
    </row>
    <row r="277" spans="2:7" ht="15">
      <c r="B277" s="365" t="s">
        <v>30</v>
      </c>
      <c r="C277" s="366"/>
      <c r="D277" s="366"/>
      <c r="E277" s="367"/>
      <c r="F277" s="371" t="s">
        <v>35</v>
      </c>
      <c r="G277" s="371"/>
    </row>
    <row r="278" spans="2:7" ht="30" customHeight="1">
      <c r="B278" s="351" t="s">
        <v>223</v>
      </c>
      <c r="C278" s="352"/>
      <c r="D278" s="352"/>
      <c r="E278" s="353"/>
      <c r="F278" s="369">
        <v>12430000</v>
      </c>
      <c r="G278" s="370"/>
    </row>
    <row r="279" spans="2:7" ht="19.5" customHeight="1">
      <c r="B279" s="351" t="s">
        <v>195</v>
      </c>
      <c r="C279" s="352"/>
      <c r="D279" s="352"/>
      <c r="E279" s="353"/>
      <c r="F279" s="369">
        <v>23325746.75</v>
      </c>
      <c r="G279" s="370"/>
    </row>
    <row r="280" spans="2:7" ht="15">
      <c r="B280" s="365" t="s">
        <v>56</v>
      </c>
      <c r="C280" s="366"/>
      <c r="D280" s="366"/>
      <c r="E280" s="367"/>
      <c r="F280" s="368">
        <f>SUM(F278:F279)</f>
        <v>35755746.75</v>
      </c>
      <c r="G280" s="368"/>
    </row>
    <row r="282" ht="14.25" customHeight="1">
      <c r="A282" s="102" t="s">
        <v>520</v>
      </c>
    </row>
    <row r="283" ht="14.25" customHeight="1">
      <c r="A283" s="102"/>
    </row>
    <row r="284" spans="2:7" ht="15">
      <c r="B284" s="365" t="s">
        <v>30</v>
      </c>
      <c r="C284" s="366"/>
      <c r="D284" s="366"/>
      <c r="E284" s="367"/>
      <c r="F284" s="371" t="s">
        <v>35</v>
      </c>
      <c r="G284" s="371"/>
    </row>
    <row r="285" spans="2:7" ht="34.5" customHeight="1">
      <c r="B285" s="351" t="s">
        <v>284</v>
      </c>
      <c r="C285" s="352"/>
      <c r="D285" s="352"/>
      <c r="E285" s="353"/>
      <c r="F285" s="369">
        <v>1868171</v>
      </c>
      <c r="G285" s="370"/>
    </row>
    <row r="286" spans="2:7" ht="16.5" customHeight="1">
      <c r="B286" s="351" t="s">
        <v>224</v>
      </c>
      <c r="C286" s="352"/>
      <c r="D286" s="352"/>
      <c r="E286" s="353"/>
      <c r="F286" s="369">
        <v>54041735.49</v>
      </c>
      <c r="G286" s="370"/>
    </row>
    <row r="287" spans="2:7" ht="19.5" customHeight="1">
      <c r="B287" s="351" t="s">
        <v>225</v>
      </c>
      <c r="C287" s="352"/>
      <c r="D287" s="352"/>
      <c r="E287" s="353"/>
      <c r="F287" s="369">
        <v>984594.05</v>
      </c>
      <c r="G287" s="370"/>
    </row>
    <row r="288" spans="2:7" ht="18" customHeight="1">
      <c r="B288" s="351" t="s">
        <v>200</v>
      </c>
      <c r="C288" s="352"/>
      <c r="D288" s="352"/>
      <c r="E288" s="353"/>
      <c r="F288" s="369">
        <f>1022377.22+54191.76</f>
        <v>1076568.98</v>
      </c>
      <c r="G288" s="370"/>
    </row>
    <row r="289" spans="2:7" ht="27.75" customHeight="1">
      <c r="B289" s="351" t="s">
        <v>389</v>
      </c>
      <c r="C289" s="352"/>
      <c r="D289" s="352"/>
      <c r="E289" s="353"/>
      <c r="F289" s="369">
        <v>4246434</v>
      </c>
      <c r="G289" s="370"/>
    </row>
    <row r="290" spans="2:7" ht="15">
      <c r="B290" s="365" t="s">
        <v>56</v>
      </c>
      <c r="C290" s="366"/>
      <c r="D290" s="366"/>
      <c r="E290" s="367"/>
      <c r="F290" s="368">
        <f>SUM(F285:F289)</f>
        <v>62217503.519999996</v>
      </c>
      <c r="G290" s="368"/>
    </row>
    <row r="291" ht="14.25">
      <c r="I291" s="105"/>
    </row>
    <row r="292" spans="1:7" ht="15">
      <c r="A292" s="102" t="s">
        <v>522</v>
      </c>
      <c r="G292" s="105"/>
    </row>
    <row r="293" ht="11.25" customHeight="1"/>
    <row r="294" spans="2:7" ht="15">
      <c r="B294" s="365" t="s">
        <v>30</v>
      </c>
      <c r="C294" s="366"/>
      <c r="D294" s="366"/>
      <c r="E294" s="367"/>
      <c r="F294" s="371" t="s">
        <v>35</v>
      </c>
      <c r="G294" s="371"/>
    </row>
    <row r="295" spans="2:7" ht="34.5" customHeight="1">
      <c r="B295" s="351" t="s">
        <v>285</v>
      </c>
      <c r="C295" s="352"/>
      <c r="D295" s="352"/>
      <c r="E295" s="353"/>
      <c r="F295" s="369">
        <v>2310553</v>
      </c>
      <c r="G295" s="370"/>
    </row>
    <row r="296" spans="2:7" ht="30" customHeight="1">
      <c r="B296" s="351" t="s">
        <v>286</v>
      </c>
      <c r="C296" s="352"/>
      <c r="D296" s="352"/>
      <c r="E296" s="353"/>
      <c r="F296" s="369">
        <v>1268339</v>
      </c>
      <c r="G296" s="370"/>
    </row>
    <row r="297" spans="2:7" ht="33" customHeight="1">
      <c r="B297" s="351" t="s">
        <v>287</v>
      </c>
      <c r="C297" s="352"/>
      <c r="D297" s="352"/>
      <c r="E297" s="353"/>
      <c r="F297" s="369">
        <v>1625269</v>
      </c>
      <c r="G297" s="370"/>
    </row>
    <row r="298" spans="2:7" ht="45.75" customHeight="1">
      <c r="B298" s="351" t="s">
        <v>159</v>
      </c>
      <c r="C298" s="352"/>
      <c r="D298" s="352"/>
      <c r="E298" s="353"/>
      <c r="F298" s="369">
        <v>1716974</v>
      </c>
      <c r="G298" s="370"/>
    </row>
    <row r="299" spans="2:7" ht="20.25" customHeight="1">
      <c r="B299" s="351" t="s">
        <v>281</v>
      </c>
      <c r="C299" s="352"/>
      <c r="D299" s="352"/>
      <c r="E299" s="353"/>
      <c r="F299" s="369">
        <v>11353872.55</v>
      </c>
      <c r="G299" s="370"/>
    </row>
    <row r="300" spans="2:7" ht="15">
      <c r="B300" s="365" t="s">
        <v>56</v>
      </c>
      <c r="C300" s="366"/>
      <c r="D300" s="366"/>
      <c r="E300" s="367"/>
      <c r="F300" s="368">
        <f>SUM(F295:F299)</f>
        <v>18275007.55</v>
      </c>
      <c r="G300" s="368"/>
    </row>
  </sheetData>
  <sheetProtection/>
  <mergeCells count="209">
    <mergeCell ref="F28:G28"/>
    <mergeCell ref="A212:I212"/>
    <mergeCell ref="A213:I213"/>
    <mergeCell ref="B188:E188"/>
    <mergeCell ref="B189:E189"/>
    <mergeCell ref="F189:G189"/>
    <mergeCell ref="F186:G186"/>
    <mergeCell ref="F187:G187"/>
    <mergeCell ref="F188:G188"/>
    <mergeCell ref="A87:D87"/>
    <mergeCell ref="B187:E187"/>
    <mergeCell ref="F65:I65"/>
    <mergeCell ref="F81:I81"/>
    <mergeCell ref="F82:I82"/>
    <mergeCell ref="F77:I77"/>
    <mergeCell ref="F74:I74"/>
    <mergeCell ref="F73:I73"/>
    <mergeCell ref="F76:I76"/>
    <mergeCell ref="F66:I66"/>
    <mergeCell ref="B167:E167"/>
    <mergeCell ref="B284:E284"/>
    <mergeCell ref="A162:I162"/>
    <mergeCell ref="B172:E172"/>
    <mergeCell ref="F165:G165"/>
    <mergeCell ref="F166:G166"/>
    <mergeCell ref="B169:E169"/>
    <mergeCell ref="F167:G167"/>
    <mergeCell ref="F168:G168"/>
    <mergeCell ref="F169:G169"/>
    <mergeCell ref="A15:E15"/>
    <mergeCell ref="B166:E166"/>
    <mergeCell ref="B165:E165"/>
    <mergeCell ref="A80:D80"/>
    <mergeCell ref="A81:D81"/>
    <mergeCell ref="A73:D73"/>
    <mergeCell ref="A104:I104"/>
    <mergeCell ref="A93:I93"/>
    <mergeCell ref="A75:D75"/>
    <mergeCell ref="F75:I75"/>
    <mergeCell ref="B286:E286"/>
    <mergeCell ref="F273:G273"/>
    <mergeCell ref="B277:E277"/>
    <mergeCell ref="B273:E273"/>
    <mergeCell ref="F277:G277"/>
    <mergeCell ref="B168:E168"/>
    <mergeCell ref="A1:I1"/>
    <mergeCell ref="A2:I2"/>
    <mergeCell ref="A3:I3"/>
    <mergeCell ref="F195:G195"/>
    <mergeCell ref="B195:E195"/>
    <mergeCell ref="A60:I60"/>
    <mergeCell ref="A62:I62"/>
    <mergeCell ref="A5:I5"/>
    <mergeCell ref="A17:I17"/>
    <mergeCell ref="B180:E180"/>
    <mergeCell ref="B183:E183"/>
    <mergeCell ref="B184:E184"/>
    <mergeCell ref="B185:E185"/>
    <mergeCell ref="B182:E182"/>
    <mergeCell ref="B186:E186"/>
    <mergeCell ref="F192:G192"/>
    <mergeCell ref="F194:G194"/>
    <mergeCell ref="B190:E190"/>
    <mergeCell ref="B191:E191"/>
    <mergeCell ref="B192:E192"/>
    <mergeCell ref="F25:G25"/>
    <mergeCell ref="B271:E271"/>
    <mergeCell ref="B199:E199"/>
    <mergeCell ref="B27:E27"/>
    <mergeCell ref="F87:I87"/>
    <mergeCell ref="A82:D82"/>
    <mergeCell ref="A7:E7"/>
    <mergeCell ref="A9:I9"/>
    <mergeCell ref="A11:E11"/>
    <mergeCell ref="A13:I13"/>
    <mergeCell ref="B20:E20"/>
    <mergeCell ref="B198:E198"/>
    <mergeCell ref="F198:G198"/>
    <mergeCell ref="F24:G24"/>
    <mergeCell ref="A63:I63"/>
    <mergeCell ref="F68:I68"/>
    <mergeCell ref="B280:E280"/>
    <mergeCell ref="A259:I259"/>
    <mergeCell ref="A262:I262"/>
    <mergeCell ref="A264:I264"/>
    <mergeCell ref="B279:E279"/>
    <mergeCell ref="F279:G279"/>
    <mergeCell ref="B278:E278"/>
    <mergeCell ref="F280:G280"/>
    <mergeCell ref="A266:I266"/>
    <mergeCell ref="F272:G272"/>
    <mergeCell ref="F20:G20"/>
    <mergeCell ref="F21:G21"/>
    <mergeCell ref="F22:G22"/>
    <mergeCell ref="F23:G23"/>
    <mergeCell ref="B21:E21"/>
    <mergeCell ref="B22:E22"/>
    <mergeCell ref="A83:D83"/>
    <mergeCell ref="A84:D84"/>
    <mergeCell ref="A85:D85"/>
    <mergeCell ref="F85:I85"/>
    <mergeCell ref="A78:D78"/>
    <mergeCell ref="F86:I86"/>
    <mergeCell ref="A79:D79"/>
    <mergeCell ref="A86:D86"/>
    <mergeCell ref="A71:D71"/>
    <mergeCell ref="B23:E23"/>
    <mergeCell ref="B24:E24"/>
    <mergeCell ref="B26:E26"/>
    <mergeCell ref="B25:E25"/>
    <mergeCell ref="A57:I57"/>
    <mergeCell ref="B29:E29"/>
    <mergeCell ref="F29:G29"/>
    <mergeCell ref="F67:I67"/>
    <mergeCell ref="B28:E28"/>
    <mergeCell ref="A72:D72"/>
    <mergeCell ref="F72:I72"/>
    <mergeCell ref="F26:G26"/>
    <mergeCell ref="A155:I155"/>
    <mergeCell ref="A66:D66"/>
    <mergeCell ref="A67:D67"/>
    <mergeCell ref="A68:D68"/>
    <mergeCell ref="A65:D65"/>
    <mergeCell ref="A69:D69"/>
    <mergeCell ref="A70:D70"/>
    <mergeCell ref="A158:I158"/>
    <mergeCell ref="A74:D74"/>
    <mergeCell ref="A76:D76"/>
    <mergeCell ref="A77:D77"/>
    <mergeCell ref="A90:I90"/>
    <mergeCell ref="F83:I83"/>
    <mergeCell ref="F84:I84"/>
    <mergeCell ref="F78:I78"/>
    <mergeCell ref="F79:I79"/>
    <mergeCell ref="F80:I80"/>
    <mergeCell ref="A217:I217"/>
    <mergeCell ref="F27:G27"/>
    <mergeCell ref="F181:G181"/>
    <mergeCell ref="F182:G182"/>
    <mergeCell ref="F183:G183"/>
    <mergeCell ref="F170:G170"/>
    <mergeCell ref="F176:G176"/>
    <mergeCell ref="F69:I69"/>
    <mergeCell ref="F70:I70"/>
    <mergeCell ref="F71:I71"/>
    <mergeCell ref="B176:E176"/>
    <mergeCell ref="F271:G271"/>
    <mergeCell ref="F184:G184"/>
    <mergeCell ref="F180:G180"/>
    <mergeCell ref="F208:G208"/>
    <mergeCell ref="A267:F267"/>
    <mergeCell ref="F190:G190"/>
    <mergeCell ref="F191:G191"/>
    <mergeCell ref="B194:E194"/>
    <mergeCell ref="F209:G209"/>
    <mergeCell ref="F177:G177"/>
    <mergeCell ref="F178:G178"/>
    <mergeCell ref="F179:G179"/>
    <mergeCell ref="B178:E178"/>
    <mergeCell ref="B177:E177"/>
    <mergeCell ref="F285:G285"/>
    <mergeCell ref="B208:E208"/>
    <mergeCell ref="B193:E193"/>
    <mergeCell ref="F193:G193"/>
    <mergeCell ref="B272:E272"/>
    <mergeCell ref="B296:E296"/>
    <mergeCell ref="F296:G296"/>
    <mergeCell ref="F290:G290"/>
    <mergeCell ref="B287:E287"/>
    <mergeCell ref="B288:E288"/>
    <mergeCell ref="F288:G288"/>
    <mergeCell ref="B294:E294"/>
    <mergeCell ref="B290:E290"/>
    <mergeCell ref="F294:G294"/>
    <mergeCell ref="F289:G289"/>
    <mergeCell ref="B289:E289"/>
    <mergeCell ref="F286:G286"/>
    <mergeCell ref="F287:G287"/>
    <mergeCell ref="F284:G284"/>
    <mergeCell ref="B207:E207"/>
    <mergeCell ref="F207:G207"/>
    <mergeCell ref="B209:E209"/>
    <mergeCell ref="B285:E285"/>
    <mergeCell ref="F278:G278"/>
    <mergeCell ref="F200:G200"/>
    <mergeCell ref="B201:E201"/>
    <mergeCell ref="F270:G270"/>
    <mergeCell ref="B270:E270"/>
    <mergeCell ref="B200:E200"/>
    <mergeCell ref="B300:E300"/>
    <mergeCell ref="F300:G300"/>
    <mergeCell ref="B295:E295"/>
    <mergeCell ref="F295:G295"/>
    <mergeCell ref="B298:E298"/>
    <mergeCell ref="F298:G298"/>
    <mergeCell ref="B299:E299"/>
    <mergeCell ref="F299:G299"/>
    <mergeCell ref="F297:G297"/>
    <mergeCell ref="B297:E297"/>
    <mergeCell ref="A160:I160"/>
    <mergeCell ref="F201:G201"/>
    <mergeCell ref="B181:E181"/>
    <mergeCell ref="B170:E170"/>
    <mergeCell ref="F185:G185"/>
    <mergeCell ref="F172:G172"/>
    <mergeCell ref="F199:G199"/>
    <mergeCell ref="B179:E179"/>
    <mergeCell ref="B171:E171"/>
    <mergeCell ref="F171:G171"/>
  </mergeCells>
  <printOptions horizontalCentered="1"/>
  <pageMargins left="0.3937007874015748" right="0.3937007874015748" top="0.3937007874015748" bottom="0.3937007874015748" header="0" footer="0"/>
  <pageSetup horizontalDpi="600" verticalDpi="600" orientation="portrait" scale="80" r:id="rId1"/>
</worksheet>
</file>

<file path=xl/worksheets/sheet9.xml><?xml version="1.0" encoding="utf-8"?>
<worksheet xmlns="http://schemas.openxmlformats.org/spreadsheetml/2006/main" xmlns:r="http://schemas.openxmlformats.org/officeDocument/2006/relationships">
  <dimension ref="A1:F31"/>
  <sheetViews>
    <sheetView zoomScalePageLayoutView="0" workbookViewId="0" topLeftCell="A1">
      <selection activeCell="C14" sqref="C14"/>
    </sheetView>
  </sheetViews>
  <sheetFormatPr defaultColWidth="11.421875" defaultRowHeight="12.75"/>
  <cols>
    <col min="1" max="1" width="17.28125" style="86" customWidth="1"/>
    <col min="2" max="2" width="18.421875" style="86" hidden="1" customWidth="1"/>
    <col min="3" max="3" width="64.8515625" style="81" customWidth="1"/>
    <col min="4" max="4" width="24.140625" style="87" customWidth="1"/>
    <col min="5" max="5" width="16.57421875" style="81" bestFit="1" customWidth="1"/>
    <col min="6" max="6" width="16.28125" style="81" customWidth="1"/>
    <col min="7" max="16384" width="11.421875" style="81" customWidth="1"/>
  </cols>
  <sheetData>
    <row r="1" spans="1:4" ht="15.75">
      <c r="A1" s="326" t="s">
        <v>37</v>
      </c>
      <c r="B1" s="326"/>
      <c r="C1" s="326"/>
      <c r="D1" s="326"/>
    </row>
    <row r="2" spans="1:4" ht="15.75">
      <c r="A2" s="326" t="s">
        <v>144</v>
      </c>
      <c r="B2" s="326"/>
      <c r="C2" s="326"/>
      <c r="D2" s="326"/>
    </row>
    <row r="3" spans="1:4" ht="16.5" thickBot="1">
      <c r="A3" s="113"/>
      <c r="B3" s="113"/>
      <c r="C3" s="113"/>
      <c r="D3" s="113"/>
    </row>
    <row r="4" spans="1:4" ht="51.75" customHeight="1" thickBot="1">
      <c r="A4" s="172" t="s">
        <v>558</v>
      </c>
      <c r="B4" s="172" t="s">
        <v>493</v>
      </c>
      <c r="C4" s="172" t="s">
        <v>411</v>
      </c>
      <c r="D4" s="172" t="s">
        <v>28</v>
      </c>
    </row>
    <row r="5" spans="1:4" ht="15">
      <c r="A5" s="173"/>
      <c r="B5" s="174"/>
      <c r="C5" s="175"/>
      <c r="D5" s="176">
        <f>SUM(D6:D21)</f>
        <v>182856279.41</v>
      </c>
    </row>
    <row r="6" spans="1:4" s="85" customFormat="1" ht="27.75" customHeight="1">
      <c r="A6" s="397" t="s">
        <v>290</v>
      </c>
      <c r="B6" s="398" t="s">
        <v>490</v>
      </c>
      <c r="C6" s="399" t="s">
        <v>42</v>
      </c>
      <c r="D6" s="400">
        <v>29250000</v>
      </c>
    </row>
    <row r="7" spans="1:4" s="85" customFormat="1" ht="12.75">
      <c r="A7" s="393" t="s">
        <v>354</v>
      </c>
      <c r="B7" s="394"/>
      <c r="C7" s="394" t="s">
        <v>355</v>
      </c>
      <c r="D7" s="395">
        <v>4320525.03</v>
      </c>
    </row>
    <row r="8" spans="1:4" s="85" customFormat="1" ht="12.75">
      <c r="A8" s="177" t="s">
        <v>531</v>
      </c>
      <c r="B8" s="127"/>
      <c r="C8" s="137" t="s">
        <v>530</v>
      </c>
      <c r="D8" s="138">
        <v>350000</v>
      </c>
    </row>
    <row r="9" spans="1:4" s="85" customFormat="1" ht="12.75">
      <c r="A9" s="393" t="s">
        <v>249</v>
      </c>
      <c r="B9" s="394"/>
      <c r="C9" s="394" t="s">
        <v>375</v>
      </c>
      <c r="D9" s="395">
        <v>41064734.12</v>
      </c>
    </row>
    <row r="10" spans="1:4" s="85" customFormat="1" ht="18.75" customHeight="1">
      <c r="A10" s="397" t="s">
        <v>525</v>
      </c>
      <c r="B10" s="398"/>
      <c r="C10" s="399" t="s">
        <v>576</v>
      </c>
      <c r="D10" s="400">
        <v>5000000</v>
      </c>
    </row>
    <row r="11" spans="1:4" s="85" customFormat="1" ht="19.5" customHeight="1">
      <c r="A11" s="393" t="s">
        <v>356</v>
      </c>
      <c r="B11" s="394"/>
      <c r="C11" s="394" t="s">
        <v>357</v>
      </c>
      <c r="D11" s="395">
        <v>37000000</v>
      </c>
    </row>
    <row r="12" spans="1:4" s="85" customFormat="1" ht="29.25" customHeight="1">
      <c r="A12" s="177" t="s">
        <v>356</v>
      </c>
      <c r="B12" s="127"/>
      <c r="C12" s="137" t="s">
        <v>357</v>
      </c>
      <c r="D12" s="138">
        <v>19000000</v>
      </c>
    </row>
    <row r="13" spans="1:4" s="85" customFormat="1" ht="30.75" customHeight="1">
      <c r="A13" s="397" t="s">
        <v>71</v>
      </c>
      <c r="B13" s="399" t="s">
        <v>491</v>
      </c>
      <c r="C13" s="399" t="s">
        <v>599</v>
      </c>
      <c r="D13" s="400">
        <v>1611889.09</v>
      </c>
    </row>
    <row r="14" spans="1:6" s="85" customFormat="1" ht="29.25" customHeight="1">
      <c r="A14" s="177" t="s">
        <v>72</v>
      </c>
      <c r="B14" s="127" t="s">
        <v>491</v>
      </c>
      <c r="C14" s="137" t="s">
        <v>600</v>
      </c>
      <c r="D14" s="138">
        <v>397254.29</v>
      </c>
      <c r="F14" s="197"/>
    </row>
    <row r="15" spans="1:6" s="85" customFormat="1" ht="32.25" customHeight="1">
      <c r="A15" s="393" t="s">
        <v>72</v>
      </c>
      <c r="B15" s="394" t="s">
        <v>491</v>
      </c>
      <c r="C15" s="394" t="s">
        <v>601</v>
      </c>
      <c r="D15" s="395">
        <v>4835667.25</v>
      </c>
      <c r="F15" s="197"/>
    </row>
    <row r="16" spans="1:4" s="85" customFormat="1" ht="34.5" customHeight="1">
      <c r="A16" s="177" t="s">
        <v>72</v>
      </c>
      <c r="B16" s="127" t="s">
        <v>491</v>
      </c>
      <c r="C16" s="137" t="s">
        <v>602</v>
      </c>
      <c r="D16" s="138">
        <v>2502702.05</v>
      </c>
    </row>
    <row r="17" spans="1:4" s="85" customFormat="1" ht="36.75" customHeight="1">
      <c r="A17" s="393" t="s">
        <v>73</v>
      </c>
      <c r="B17" s="394" t="s">
        <v>491</v>
      </c>
      <c r="C17" s="394" t="s">
        <v>603</v>
      </c>
      <c r="D17" s="395">
        <v>16118890.85</v>
      </c>
    </row>
    <row r="18" spans="1:4" s="85" customFormat="1" ht="34.5" customHeight="1">
      <c r="A18" s="177" t="s">
        <v>73</v>
      </c>
      <c r="B18" s="127" t="s">
        <v>491</v>
      </c>
      <c r="C18" s="137" t="s">
        <v>604</v>
      </c>
      <c r="D18" s="138">
        <v>4079423.67</v>
      </c>
    </row>
    <row r="19" spans="1:4" s="85" customFormat="1" ht="48" customHeight="1">
      <c r="A19" s="393" t="s">
        <v>95</v>
      </c>
      <c r="B19" s="394" t="s">
        <v>491</v>
      </c>
      <c r="C19" s="394" t="s">
        <v>605</v>
      </c>
      <c r="D19" s="395">
        <v>13325193.06</v>
      </c>
    </row>
    <row r="20" spans="1:4" s="85" customFormat="1" ht="25.5">
      <c r="A20" s="177" t="s">
        <v>113</v>
      </c>
      <c r="B20" s="127"/>
      <c r="C20" s="137" t="s">
        <v>606</v>
      </c>
      <c r="D20" s="138">
        <v>4000000</v>
      </c>
    </row>
    <row r="21" spans="1:4" s="85" customFormat="1" ht="13.5" thickBot="1">
      <c r="A21" s="178"/>
      <c r="B21" s="179"/>
      <c r="C21" s="179"/>
      <c r="D21" s="180"/>
    </row>
    <row r="22" spans="1:4" ht="15.75" thickBot="1">
      <c r="A22" s="327" t="s">
        <v>31</v>
      </c>
      <c r="B22" s="328"/>
      <c r="C22" s="329"/>
      <c r="D22" s="171">
        <f>+SUM(D6:D21)</f>
        <v>182856279.41</v>
      </c>
    </row>
    <row r="23" ht="12.75">
      <c r="C23" s="72"/>
    </row>
    <row r="28" ht="12.75">
      <c r="C28" s="87"/>
    </row>
    <row r="31" spans="1:4" s="108" customFormat="1" ht="12.75">
      <c r="A31" s="88"/>
      <c r="B31" s="110"/>
      <c r="C31" s="32"/>
      <c r="D31" s="33"/>
    </row>
  </sheetData>
  <sheetProtection/>
  <mergeCells count="3">
    <mergeCell ref="A1:D1"/>
    <mergeCell ref="A2:D2"/>
    <mergeCell ref="A22:C22"/>
  </mergeCells>
  <printOptions horizontalCentered="1"/>
  <pageMargins left="0.1968503937007874" right="0.1968503937007874" top="0.3937007874015748" bottom="0.15748031496062992"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Rebeca Vasquez</cp:lastModifiedBy>
  <cp:lastPrinted>2012-06-13T21:47:59Z</cp:lastPrinted>
  <dcterms:created xsi:type="dcterms:W3CDTF">1996-11-27T10:00:04Z</dcterms:created>
  <dcterms:modified xsi:type="dcterms:W3CDTF">2017-03-08T20:32:49Z</dcterms:modified>
  <cp:category/>
  <cp:version/>
  <cp:contentType/>
  <cp:contentStatus/>
</cp:coreProperties>
</file>