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4890" windowHeight="7860" tabRatio="603" activeTab="0"/>
  </bookViews>
  <sheets>
    <sheet name="Ingresos" sheetId="1" r:id="rId1"/>
    <sheet name="Gral y X Prog." sheetId="2" r:id="rId2"/>
    <sheet name="Eg. X Partida" sheetId="3" r:id="rId3"/>
    <sheet name="Gral. de Egresos" sheetId="4" r:id="rId4"/>
    <sheet name="ORIGEN Y APLICACION" sheetId="5" r:id="rId5"/>
    <sheet name="Cuadro 5" sheetId="6" r:id="rId6"/>
    <sheet name="Anexo 6" sheetId="7" r:id="rId7"/>
    <sheet name="Just. Ingresos" sheetId="8" r:id="rId8"/>
    <sheet name="JUSTIFICACION EGRESOS" sheetId="9" r:id="rId9"/>
    <sheet name="Indice" sheetId="10" r:id="rId10"/>
    <sheet name="Hoja2" sheetId="11" r:id="rId11"/>
    <sheet name="Hoja3" sheetId="12" r:id="rId12"/>
    <sheet name="Hoja1" sheetId="13" r:id="rId13"/>
    <sheet name="Hoja4" sheetId="14" r:id="rId14"/>
    <sheet name="Hoja5" sheetId="15" r:id="rId15"/>
    <sheet name="Prog-I Detalle" sheetId="16" r:id="rId16"/>
    <sheet name="Prog-II Detalle" sheetId="17" r:id="rId17"/>
    <sheet name="Prog-III Detalle" sheetId="18" r:id="rId18"/>
    <sheet name="Prog-IV Detalle" sheetId="19" r:id="rId19"/>
  </sheets>
  <externalReferences>
    <externalReference r:id="rId22"/>
  </externalReferences>
  <definedNames>
    <definedName name="_xlnm.Print_Area" localSheetId="2">'Eg. X Partida'!$A$1:$G$31</definedName>
    <definedName name="_xlnm.Print_Area" localSheetId="1">'Gral y X Prog.'!$A$1:$L$73</definedName>
    <definedName name="_xlnm.Print_Area" localSheetId="0">'Ingresos'!$A$1:$D$9</definedName>
    <definedName name="_xlnm.Print_Area" localSheetId="8">'JUSTIFICACION EGRESOS'!$A$1:$I$142</definedName>
    <definedName name="_xlnm.Print_Area" localSheetId="4">'ORIGEN Y APLICACION'!$A$1:$H$44</definedName>
    <definedName name="_xlnm.Print_Area" localSheetId="15">'Prog-I Detalle'!$A$1:$D$12</definedName>
    <definedName name="_xlnm.Print_Area" localSheetId="16">'Prog-II Detalle'!$A$1:$C$12</definedName>
    <definedName name="_xlnm.Print_Area" localSheetId="17">'Prog-III Detalle'!$A$1:$C$19</definedName>
    <definedName name="_xlnm.Print_Area" localSheetId="18">'Prog-IV Detalle'!$A$1:$E$12</definedName>
    <definedName name="_xlnm.Print_Titles" localSheetId="1">'Gral y X Prog.'!$A:$L,'Gral y X Prog.'!$1:$6</definedName>
    <definedName name="_xlnm.Print_Titles" localSheetId="9">'Indice'!$1:$5</definedName>
    <definedName name="_xlnm.Print_Titles" localSheetId="7">'Just. Ingresos'!$A:$F,'Just. Ingresos'!$1:$4</definedName>
    <definedName name="_xlnm.Print_Titles" localSheetId="8">'JUSTIFICACION EGRESOS'!$A:$I,'JUSTIFICACION EGRESOS'!$1:$4</definedName>
    <definedName name="_xlnm.Print_Titles" localSheetId="4">'ORIGEN Y APLICACION'!$A:$H,'ORIGEN Y APLICACION'!$1:$7</definedName>
    <definedName name="_xlnm.Print_Titles" localSheetId="15">'Prog-I Detalle'!$1:$8</definedName>
    <definedName name="_xlnm.Print_Titles" localSheetId="16">'Prog-II Detalle'!$1:$5</definedName>
    <definedName name="_xlnm.Print_Titles" localSheetId="17">'Prog-III Detalle'!$A:$C,'Prog-III Detalle'!$1:$5</definedName>
    <definedName name="_xlnm.Print_Titles" localSheetId="18">'Prog-IV Detalle'!$1:$5</definedName>
  </definedNames>
  <calcPr fullCalcOnLoad="1"/>
</workbook>
</file>

<file path=xl/comments6.xml><?xml version="1.0" encoding="utf-8"?>
<comments xmlns="http://schemas.openxmlformats.org/spreadsheetml/2006/main">
  <authors>
    <author>Flor de Mar?a Alfaro</author>
  </authors>
  <commentList>
    <comment ref="A4" authorId="0">
      <text>
        <r>
          <rPr>
            <sz val="8"/>
            <rFont val="Tahoma"/>
            <family val="2"/>
          </rPr>
          <t xml:space="preserve">NO REMITIR RENGLONES SIN DATOS.
</t>
        </r>
      </text>
    </comment>
  </commentList>
</comments>
</file>

<file path=xl/sharedStrings.xml><?xml version="1.0" encoding="utf-8"?>
<sst xmlns="http://schemas.openxmlformats.org/spreadsheetml/2006/main" count="506" uniqueCount="332">
  <si>
    <t>Mat y Productos Minerales y Asfálticos</t>
  </si>
  <si>
    <t>Equipo y Mob Edu, Deport y Recreativo.</t>
  </si>
  <si>
    <t>Otras Construc, adiciones y mejoras</t>
  </si>
  <si>
    <t>Transf corrientes al Gobierno Central</t>
  </si>
  <si>
    <t>Transf corrientes organos desconcent</t>
  </si>
  <si>
    <t>Transf corr Inst. Desc. No Empresariales</t>
  </si>
  <si>
    <t>Transf corrientes Gobiernos Locales</t>
  </si>
  <si>
    <t>Trasnf Capital Instit decent no empres</t>
  </si>
  <si>
    <t>Amort Prést. Instit Des. No Empresariales</t>
  </si>
  <si>
    <t>Sumas Destino especifico sin asignación presupuestaria</t>
  </si>
  <si>
    <t>**,**,03,04,03</t>
  </si>
  <si>
    <t>Comisiones y Otros Gastos S/Prés. Inte</t>
  </si>
  <si>
    <t>Productos farmaceuticos y medicinales</t>
  </si>
  <si>
    <t>Cuentas especiales</t>
  </si>
  <si>
    <t>Monto</t>
  </si>
  <si>
    <t>Comentarios</t>
  </si>
  <si>
    <t>DETALLE GENERAL DE INGRESOS</t>
  </si>
  <si>
    <t>DETALLE</t>
  </si>
  <si>
    <t>Total</t>
  </si>
  <si>
    <t>MUNICIPALIDAD DE SANTA ANA</t>
  </si>
  <si>
    <t>CÓDIGO</t>
  </si>
  <si>
    <t>NOMBRE DE LA CUENTA</t>
  </si>
  <si>
    <t>MONTO</t>
  </si>
  <si>
    <t>PROGRAMA II</t>
  </si>
  <si>
    <t>PROGRAMA I</t>
  </si>
  <si>
    <t>BIENES DURADEROS</t>
  </si>
  <si>
    <t>PROGRAMA III</t>
  </si>
  <si>
    <t>Bienes Duraderos</t>
  </si>
  <si>
    <t>Servicios Generales</t>
  </si>
  <si>
    <t>Equipo de Transporte</t>
  </si>
  <si>
    <t>Eq. Y Prog. De Cómputo</t>
  </si>
  <si>
    <t>Servicios</t>
  </si>
  <si>
    <t>Materiales y Suministros</t>
  </si>
  <si>
    <t>Alimentos y Bebidas</t>
  </si>
  <si>
    <t>DETALLE GENERAL DE EGRESOS</t>
  </si>
  <si>
    <t>CUENTA</t>
  </si>
  <si>
    <t>PRESUPUESTO</t>
  </si>
  <si>
    <t>%</t>
  </si>
  <si>
    <t>TOTAL</t>
  </si>
  <si>
    <t>REMUNERACIONES</t>
  </si>
  <si>
    <t>SERVICIOS</t>
  </si>
  <si>
    <t>MATERIALES Y SUMINISTROS</t>
  </si>
  <si>
    <t>INTERESES Y COMISIONES</t>
  </si>
  <si>
    <t>TRANSFERENCIAS CORRIENTES</t>
  </si>
  <si>
    <t>TRANSFERENCIAS DE CAPITAL</t>
  </si>
  <si>
    <t>AMORTIZACIÓN</t>
  </si>
  <si>
    <t>SECCIÓN DE EGRESOS POR PARTIDA</t>
  </si>
  <si>
    <t>GENERAL Y POR PROGRAMA</t>
  </si>
  <si>
    <t xml:space="preserve">JUSTIFICACIÓN DE INGRESOS </t>
  </si>
  <si>
    <t>Superávit 1% Órgano Normalización Técnica</t>
  </si>
  <si>
    <t>Superávit 3% Junta Administrativa del Registro Nacional</t>
  </si>
  <si>
    <t>Superávit 10% Juntas de Educación.</t>
  </si>
  <si>
    <t>PROGRAMA I: ADMINISTRACION</t>
  </si>
  <si>
    <t>I</t>
  </si>
  <si>
    <t xml:space="preserve">TOTAL </t>
  </si>
  <si>
    <t>Firma del funcionario responsable</t>
  </si>
  <si>
    <t>**,**,01,05,03</t>
  </si>
  <si>
    <t>Transporte en el exterior</t>
  </si>
  <si>
    <t>Combustibles y lubricantes</t>
  </si>
  <si>
    <t>**,**,01,03,04</t>
  </si>
  <si>
    <t>Transporte de bienes</t>
  </si>
  <si>
    <t>CUADRO No. 5</t>
  </si>
  <si>
    <t>TRANSFERENCIAS CORRIENTES Y DE CAPITAL A FAVOR DE ENTIDADES PRIVADAS SIN FINES DE LUCRO</t>
  </si>
  <si>
    <t>Código de gasto</t>
  </si>
  <si>
    <t>NOMBRE DEL BENEFICIARIO CLASIFICADO SEGÚN PARTIDA Y GRUPO DE EGRESOS</t>
  </si>
  <si>
    <t>Cédula Jurídica (entidad privada)</t>
  </si>
  <si>
    <t>FUNDAMENTO LEGAL</t>
  </si>
  <si>
    <t>FINALIDAD DE LA TRANSFERENCIA</t>
  </si>
  <si>
    <t>6.04</t>
  </si>
  <si>
    <t>Elaborado por: Rebeca Vásquez Herrera</t>
  </si>
  <si>
    <t>Anexo N°6 Aportes en especie para servicios y proyectos comunales</t>
  </si>
  <si>
    <t>PARTIDA</t>
  </si>
  <si>
    <t>TOTALES POR EL OBJETO DEL GASTO</t>
  </si>
  <si>
    <t>ACTIVOS FINANCIEROS</t>
  </si>
  <si>
    <t>CUENTAS ESPECIALES</t>
  </si>
  <si>
    <t>PROGRAMA II: Servicios Comunales</t>
  </si>
  <si>
    <t>PROGRAMA III: Inversiones</t>
  </si>
  <si>
    <t>TOTALES</t>
  </si>
  <si>
    <t xml:space="preserve">     </t>
  </si>
  <si>
    <t>CUADRO No. 1</t>
  </si>
  <si>
    <t>DETALLE DE ORIGEN Y APLICACIÓN DE RECURSOS ESPECÍFICOS</t>
  </si>
  <si>
    <t>INGRESO ESPECÍFICO</t>
  </si>
  <si>
    <t>CODIGO SEGÚN CLASIFICADOR DE INGRESOS</t>
  </si>
  <si>
    <t>APLICACIÓN</t>
  </si>
  <si>
    <t>Programa</t>
  </si>
  <si>
    <t>Act/Serv/Grupo</t>
  </si>
  <si>
    <t>Proyecto</t>
  </si>
  <si>
    <t>SECCIÓN DE EGRESOS DETALLADOS GENERAL Y POR PROGRAMA</t>
  </si>
  <si>
    <t>PROGRAMA I: Dirección y Administración General</t>
  </si>
  <si>
    <t>**,**,00,03,03</t>
  </si>
  <si>
    <t>**,**,00,04,01</t>
  </si>
  <si>
    <t>**,**,00,04,05</t>
  </si>
  <si>
    <t>**,**,00,05,01</t>
  </si>
  <si>
    <t>**,**,00,05,02</t>
  </si>
  <si>
    <t>**,**,00,05,03</t>
  </si>
  <si>
    <t>**,**,01,01,02</t>
  </si>
  <si>
    <t>**,**,01,04,06</t>
  </si>
  <si>
    <t>**,**,01,08,01</t>
  </si>
  <si>
    <t>**,**,02,01,02</t>
  </si>
  <si>
    <t>**,**,02,01,04</t>
  </si>
  <si>
    <t>**,**,02,02,03</t>
  </si>
  <si>
    <t>**,**,02,03,02</t>
  </si>
  <si>
    <t>**,**,05,01,02</t>
  </si>
  <si>
    <t>**,**,05,01,04</t>
  </si>
  <si>
    <t>**,**,05,01,05</t>
  </si>
  <si>
    <t>**,**,05,01,07</t>
  </si>
  <si>
    <t>**,**,05,02,01</t>
  </si>
  <si>
    <t>**,**,05,02,02</t>
  </si>
  <si>
    <t>**,**,05,02,99</t>
  </si>
  <si>
    <t>**,**,06,01,01</t>
  </si>
  <si>
    <t>**,**,06,01,02</t>
  </si>
  <si>
    <t>**,**,06,01,03</t>
  </si>
  <si>
    <t>**,**,06,01,04</t>
  </si>
  <si>
    <t>**,**,07,01,03</t>
  </si>
  <si>
    <t>**,**,08,02,03</t>
  </si>
  <si>
    <t>**,**,09,02,02</t>
  </si>
  <si>
    <t>Saldo por Asignar si es positivo</t>
  </si>
  <si>
    <t>CODIGO</t>
  </si>
  <si>
    <t xml:space="preserve">MONTO </t>
  </si>
  <si>
    <t>3,3,1,0,00,00,0,0,000</t>
  </si>
  <si>
    <t>3,3,2,0,00,00,0,0,000</t>
  </si>
  <si>
    <t>TOTAL DE INGRESOS</t>
  </si>
  <si>
    <t>Código Presupuestario Ingreso</t>
  </si>
  <si>
    <t>JUSTIFICACIÓN DE EGRESOS</t>
  </si>
  <si>
    <t>Servicios:</t>
  </si>
  <si>
    <t>Tintas, Pinturas y Diluyentes</t>
  </si>
  <si>
    <t>Remuneraciones</t>
  </si>
  <si>
    <t>IV</t>
  </si>
  <si>
    <t>3,3,0,0,00,00,0,0,000</t>
  </si>
  <si>
    <t>RECURSOS DE VIGENCIAS ANTERIORES</t>
  </si>
  <si>
    <t>Transferencias Corrientes</t>
  </si>
  <si>
    <t>Contribución Patronal Banco Pop</t>
  </si>
  <si>
    <t>Contribución Patronal Seguro Pensiones</t>
  </si>
  <si>
    <t>01</t>
  </si>
  <si>
    <t>02</t>
  </si>
  <si>
    <t>Décimotercer mes</t>
  </si>
  <si>
    <t>Edificios</t>
  </si>
  <si>
    <t>Programa IV: Part. Específicas</t>
  </si>
  <si>
    <t>PROGRAMA IV: Partidas Específicas</t>
  </si>
  <si>
    <t>Cuenta Presupuestaria</t>
  </si>
  <si>
    <t>Alquiler de Maquinaria, Equipo y Mob.</t>
  </si>
  <si>
    <t>Equipo y Mobiliario de Oficina</t>
  </si>
  <si>
    <t>Intereses y Comisiones</t>
  </si>
  <si>
    <t>INDICE</t>
  </si>
  <si>
    <t>Justificación de Egresos Programa I</t>
  </si>
  <si>
    <t>Justificación de Egresos Programa II</t>
  </si>
  <si>
    <t>Justificación de Egresos Programa III</t>
  </si>
  <si>
    <t>Detalle de General de Ingresos</t>
  </si>
  <si>
    <t>Sección de Egresos Detallados General y por Programa</t>
  </si>
  <si>
    <t>Detalle de Origen y Aplicación de Recursos Específicos</t>
  </si>
  <si>
    <t>Edificios:</t>
  </si>
  <si>
    <t>Vías de Comunicación:</t>
  </si>
  <si>
    <t>Justificación de los Ingresos</t>
  </si>
  <si>
    <t>Amortización</t>
  </si>
  <si>
    <t>Transferencias de Capital</t>
  </si>
  <si>
    <t>Sección de Egresos por Partida General y por Programa</t>
  </si>
  <si>
    <t>Vías de Comunicación Terrestre</t>
  </si>
  <si>
    <t>PROGRAMA IV</t>
  </si>
  <si>
    <t>Junta Administrativa del Registro Nacional, 3% del IBI, Leyes 7509 y 7729</t>
  </si>
  <si>
    <t>Juntas de educación, 10% impuesto territorial y 10% IBI, Leyes 7509 y 7729</t>
  </si>
  <si>
    <t>Organismo de Normalización Técnica, 1% del IBI, Ley Nº 7729</t>
  </si>
  <si>
    <t>Contrib. Pat. Seguro Salud C.C.S.S.</t>
  </si>
  <si>
    <t>Aporte Pat. Rég. Ob. Pensiones Comp</t>
  </si>
  <si>
    <t>Aporte Patronal Fondo Cap. Laboral</t>
  </si>
  <si>
    <t>01,04,06,01,01</t>
  </si>
  <si>
    <t>01,04,06,01,02</t>
  </si>
  <si>
    <t>01,04,06,01,03</t>
  </si>
  <si>
    <t>Superávit Juntas de Educación</t>
  </si>
  <si>
    <t>Superávit ONT</t>
  </si>
  <si>
    <t>**,**,00,02,01</t>
  </si>
  <si>
    <t>**,**,02,03,06</t>
  </si>
  <si>
    <t>Materiales y productos de plástico</t>
  </si>
  <si>
    <t>04</t>
  </si>
  <si>
    <t>Art. 62 Código Municipal</t>
  </si>
  <si>
    <t>Anexo Nº 6</t>
  </si>
  <si>
    <t>Aportes en especie para servicios y proyectos comunales.</t>
  </si>
  <si>
    <t>BENEFICIARIO</t>
  </si>
  <si>
    <t>TOTAL (Debe ser igual al Servicio 31: Aportes en especie para servicios y proyectos).</t>
  </si>
  <si>
    <t>Elaborado por Rebeca Vásquez Herrera</t>
  </si>
  <si>
    <t>**,**,05,99,03</t>
  </si>
  <si>
    <t>Bienes Intangibles</t>
  </si>
  <si>
    <t>Cuadro Nº5. Transferencias corrientes y de capital a favor de entidades privadas sin fines de lucro</t>
  </si>
  <si>
    <t>Detalle Gastos Programa I</t>
  </si>
  <si>
    <t>Detalle Gastos Programa II</t>
  </si>
  <si>
    <t>Detalle Gastos Programa III</t>
  </si>
  <si>
    <t>7.03</t>
  </si>
  <si>
    <t>TRANSFERENCIAS DE CAPITAL  A OTRAS ENTIDADES PRIVADAS SIN FINES DE LUCRO</t>
  </si>
  <si>
    <t>**,**,07,03,99</t>
  </si>
  <si>
    <t>Tranferencia de capital a otras entidades privadas sin fines de lucro</t>
  </si>
  <si>
    <t>Superávit Específico Remanente 2013</t>
  </si>
  <si>
    <t>Maquinaria y Equipo Diverso</t>
  </si>
  <si>
    <t>Publicidad y Propaganda</t>
  </si>
  <si>
    <t>Maderas y sus derivados</t>
  </si>
  <si>
    <t>Fondo del Impuesto sobre bienes inmuebles, 76% Ley Nº 7729</t>
  </si>
  <si>
    <t>Otros incentivos salariales</t>
  </si>
  <si>
    <t>Contribución Patronal  a fondos administrados por entes privados</t>
  </si>
  <si>
    <t>Jornales</t>
  </si>
  <si>
    <t>Materiales y productos eléctricos, telefónicos y de cómputo</t>
  </si>
  <si>
    <t>10</t>
  </si>
  <si>
    <t>**,**,00,05,05</t>
  </si>
  <si>
    <t>**,**,00,01,02</t>
  </si>
  <si>
    <t>**,**,05,01,03</t>
  </si>
  <si>
    <t>Equipo de Comunicación</t>
  </si>
  <si>
    <t>Tiempo Extraordinario</t>
  </si>
  <si>
    <t>**,**,02,03,01</t>
  </si>
  <si>
    <t>Materiales y productos Metálicos</t>
  </si>
  <si>
    <t>**,**,02,03,03</t>
  </si>
  <si>
    <t>**,**,02,03,04</t>
  </si>
  <si>
    <t>**,**,01,03,02</t>
  </si>
  <si>
    <t>**,**,05,01,99</t>
  </si>
  <si>
    <t>Mantenimiento de Edificios y Locales</t>
  </si>
  <si>
    <t>**,**,05,03,01</t>
  </si>
  <si>
    <t>Terrenos</t>
  </si>
  <si>
    <t>**,**,**,02,01,01</t>
  </si>
  <si>
    <t>**,**,00,03,99</t>
  </si>
  <si>
    <t>06</t>
  </si>
  <si>
    <t>Otros proyectos</t>
  </si>
  <si>
    <t>05</t>
  </si>
  <si>
    <t>**,**,07,03,01</t>
  </si>
  <si>
    <t>Transferencia de capital a Asociaciones</t>
  </si>
  <si>
    <t>**,**,06,04,01</t>
  </si>
  <si>
    <t>Transf.Corrientes a Asocaciones</t>
  </si>
  <si>
    <t>TRANSFERENCIAS CORRIENTES A ASOCIACIONES</t>
  </si>
  <si>
    <t>Detalle General de Egresos</t>
  </si>
  <si>
    <t>11</t>
  </si>
  <si>
    <t>12</t>
  </si>
  <si>
    <t>14</t>
  </si>
  <si>
    <t>15</t>
  </si>
  <si>
    <t>Superávit Libre 2014</t>
  </si>
  <si>
    <t>Superávit Específico Remanente 2014</t>
  </si>
  <si>
    <t>Textiles y vestuarios</t>
  </si>
  <si>
    <t>Transporte dentro del país</t>
  </si>
  <si>
    <t>**,**,06,03,99</t>
  </si>
  <si>
    <t>Transferencias a terceras personas</t>
  </si>
  <si>
    <t>**,**,02,99,04</t>
  </si>
  <si>
    <t>**,**,01,05,01</t>
  </si>
  <si>
    <t>**,**,07,03,02</t>
  </si>
  <si>
    <t>Transferencia de capital a Fundaciones</t>
  </si>
  <si>
    <t>Fecha: Marzo, 2015</t>
  </si>
  <si>
    <t>Otros materiales de uso en la construcción</t>
  </si>
  <si>
    <t>**,**,05,01,01</t>
  </si>
  <si>
    <t>Equipo de Producción</t>
  </si>
  <si>
    <t>**,**,02,03,99</t>
  </si>
  <si>
    <t>**,**,01,05,02</t>
  </si>
  <si>
    <t>Víaticos dentro del país</t>
  </si>
  <si>
    <t>**,**,01,08,99</t>
  </si>
  <si>
    <t>Mantenimiento de otros equipos</t>
  </si>
  <si>
    <t>Fondo recolección de basura</t>
  </si>
  <si>
    <t>Fondo de parques y obras de ornato</t>
  </si>
  <si>
    <t>Servicios en ciencias económicas y sociales</t>
  </si>
  <si>
    <t>**,**,01,04,04</t>
  </si>
  <si>
    <t xml:space="preserve"> </t>
  </si>
  <si>
    <t>PRESUPUESTO EXTRAORDINARIO 02-2015</t>
  </si>
  <si>
    <t>Yo, Rebeca Vásquez Herrera, hago constar que los datos suministrados anteriormente corresponden a las aplicaciones dadas por la Municipalidad a la totalidad de los recursos con origen específico incorporados en el Presupuesto Extraordinario 02-2015.</t>
  </si>
  <si>
    <t>Cancha sintética de la Plaza de Río Oro</t>
  </si>
  <si>
    <t>03,02,00,05,01,03</t>
  </si>
  <si>
    <t>Cámarás de seguridad para Pabellón, Río Oro y el Centro</t>
  </si>
  <si>
    <t>03,02,00,05,02,02</t>
  </si>
  <si>
    <t>Puente en Quebrada Tapezco, Salitral</t>
  </si>
  <si>
    <t>Recarpeteo Urbanización Río Oro</t>
  </si>
  <si>
    <t>03,01,00,05,02,01</t>
  </si>
  <si>
    <t>Construcción Predio Municipal</t>
  </si>
  <si>
    <t>Construcción de cordón y caño en el Cantón</t>
  </si>
  <si>
    <t>01,03,01,04,05</t>
  </si>
  <si>
    <t>Servicios de Desarrollos de Sistemas Informáticos</t>
  </si>
  <si>
    <t>**,**,01,04,05</t>
  </si>
  <si>
    <t>03,06,00,05,02,99</t>
  </si>
  <si>
    <t>02,23,05,01,02</t>
  </si>
  <si>
    <t>Maquinaria y equipo de transporte</t>
  </si>
  <si>
    <t>02,02,09,02,02</t>
  </si>
  <si>
    <t>Sumas específicas sin asignación presupuestria</t>
  </si>
  <si>
    <t>01,03,05,99,03</t>
  </si>
  <si>
    <t>Bienes intangibles</t>
  </si>
  <si>
    <t>Contrucción de Puente en Asechimina</t>
  </si>
  <si>
    <t>02,23,05,01,05</t>
  </si>
  <si>
    <t>Equipo y programas de cómputo</t>
  </si>
  <si>
    <t>02,05,01,08,04</t>
  </si>
  <si>
    <t>Mantenimiento y reparación de equipo de producción</t>
  </si>
  <si>
    <t>**,**,01,08,04</t>
  </si>
  <si>
    <t>Mantenimiento equipo de producción</t>
  </si>
  <si>
    <t xml:space="preserve">Se presupuesta la suma de ¢661.440.312,11,  correspondiente al superávit específico 2014, según Ajuste a la Liquidación Presupuestaria 2014 aprobada por el Concejo Municipal en la Sesión Ordinaria N° 259  del 21 de abril del año 2015. </t>
  </si>
  <si>
    <t>Se presupuesta la suma de ¢43.575.703,22, correspondiente al superávit específico 2014, según Ajuste a la Liquidación Presupuestaria 2014 aprobada por el Concejo Municipal en la Sesión Ordinaria N°  259  del 21 de abril del año 2015. El cual se detalla a continuación:</t>
  </si>
  <si>
    <t>MONTO A PRESUPUESTAR</t>
  </si>
  <si>
    <t>Acueducto en Matinilla</t>
  </si>
  <si>
    <t>Calle Matinilla en intersecciones costado sur de la Iglesia</t>
  </si>
  <si>
    <t>Calle de las cabañas a las Aldeas SOS, San Rafael</t>
  </si>
  <si>
    <t>03,02,02,05,02,02</t>
  </si>
  <si>
    <t>Calle Valle Soleado</t>
  </si>
  <si>
    <t>03,02,00,02,03,02</t>
  </si>
  <si>
    <t>03,02,00,07,03,01</t>
  </si>
  <si>
    <t>03,02,00,05,01,99</t>
  </si>
  <si>
    <t>Plaza de Deporte y Recreación del Centro de Santa Ana</t>
  </si>
  <si>
    <t>02,10,09,06,04,01</t>
  </si>
  <si>
    <t>Transferecia corriente a Asociaciones (APEDISPROSA)</t>
  </si>
  <si>
    <t>Compra de Parquímetros para el Cantón</t>
  </si>
  <si>
    <t>03</t>
  </si>
  <si>
    <t>Administración de inversiones propias</t>
  </si>
  <si>
    <t>II</t>
  </si>
  <si>
    <t>Servicios Sociales y Complemetarios</t>
  </si>
  <si>
    <t xml:space="preserve">II </t>
  </si>
  <si>
    <t>23</t>
  </si>
  <si>
    <t>Seguridad y Vigilancia de la Comunidad</t>
  </si>
  <si>
    <t>III</t>
  </si>
  <si>
    <t>Recolección de Basura</t>
  </si>
  <si>
    <t>Parques y Obras de Ornato</t>
  </si>
  <si>
    <t>APEDISPROSA</t>
  </si>
  <si>
    <t>Convenio entre APEDISPROSA y la Municipalidad</t>
  </si>
  <si>
    <t>Compromisosn Centro de Acopio con la CCSS</t>
  </si>
  <si>
    <t>Asoaciación de Desarroollo de Matinilla</t>
  </si>
  <si>
    <t>Construcción del Acueducto</t>
  </si>
  <si>
    <t>Fecha: Mayo 2015</t>
  </si>
  <si>
    <t>Para el Presupuesto Extraordinario 02-2015 no se incluyeron aportes en especie para servicios y proyectos comunales</t>
  </si>
  <si>
    <r>
      <t xml:space="preserve">Se presupuesta la suma de </t>
    </r>
    <r>
      <rPr>
        <sz val="11"/>
        <rFont val="Calibri"/>
        <family val="2"/>
      </rPr>
      <t>₵30</t>
    </r>
    <r>
      <rPr>
        <sz val="11"/>
        <rFont val="Arial"/>
        <family val="2"/>
      </rPr>
      <t>.000.000,00 en la cuenta de Servicios de Desarrollo de Sistemas Informáticos  para contratar los servicios para realizar la segmentación de la red de datos de la Municipalidad de Santa Ana.</t>
    </r>
  </si>
  <si>
    <t>Se presupuesta la suma de  ¢15.440.312,11  en las cuenta de bienes intangibles para el pago de las licencias de software que se usan en la Muncipalidad.</t>
  </si>
  <si>
    <t>Se incluye la suma de ¢74.182.139,56, para transferencias del sector público indicadas en la Liquidación Presupuestaria 2014, según Ajuste a la Liquidación Presupuestaria 2014 aprobada por el Concejo Municipal en la Sesión Ordinaria N°259 del 21 de  abril del año 2015. Las cuales se detallan en el siguiente cuadro:</t>
  </si>
  <si>
    <t>Se presupuesta la suma de ¢969.012,39  en la cuenta de Mantenimiento de Equipo de Producción del Servicios Parques y Obras de Ornaro, monto que proviene del superávit específico 2015, según el II Ajuste de la Liquidación 2014, aprobada por el Concejo Municipal en la Sesión Ordinaria N°259 del 21 de  abril del año 2015.</t>
  </si>
  <si>
    <r>
      <t xml:space="preserve">Se presupuesta la suma de </t>
    </r>
    <r>
      <rPr>
        <sz val="11"/>
        <rFont val="Calibri"/>
        <family val="2"/>
      </rPr>
      <t>₵7.500.000,00 en la Cuenta de Equipo de Transporte para la compra de 1 motocicleta para tránsito y la suma de ₵2.500.000,00 en la cuenta Equipo y programas de cómputo para la compra del equipo que se requiere en el Servicio de Seguridad y Vigilancia en la Comunidad, para dar inicio como el programa de Oficiales Trànsito que se inciará en la Municipalidad con la Policía Municipal.</t>
    </r>
  </si>
  <si>
    <r>
      <t xml:space="preserve">Se presupuesta la suma de </t>
    </r>
    <r>
      <rPr>
        <sz val="11"/>
        <rFont val="Calibri"/>
        <family val="2"/>
      </rPr>
      <t>₵</t>
    </r>
    <r>
      <rPr>
        <sz val="11"/>
        <rFont val="Arial"/>
        <family val="2"/>
      </rPr>
      <t>7.000.000,00 en el Servicio de Servicios Sociales y Complementarios como transferencia corriente a favor de APEDISPROSA, para el pago anual de la CCSS del Centro de Acopio.</t>
    </r>
  </si>
  <si>
    <t>Se incluye la suma de ¢2.221.255,17 en la cuenta de Sumas Específicas sin asignación presupuestaria correspondiente en el Servicio de Recolección de Basura,  para gestionar un préstamo para la renovación de los Camiones Recolectores y posteriormente se realizará una modificación presupuestaria para asignar estos recursos para el pago de los intereses y amortización de dicho préstamo.</t>
  </si>
  <si>
    <t>Se presupuesta la suma de ¢556.453.256,78, desglosado en los siguientes proyectos:</t>
  </si>
  <si>
    <t>Acueducto Matinilla</t>
  </si>
  <si>
    <t>Asoaciación de Desarrollo de Matinilla</t>
  </si>
  <si>
    <t>Asociación de Desarrollo Asechimina</t>
  </si>
  <si>
    <t>Asociación Desarrollo Asechimina</t>
  </si>
  <si>
    <t>Construcción de un puente</t>
  </si>
  <si>
    <t>07</t>
  </si>
  <si>
    <t>08</t>
  </si>
  <si>
    <t>09</t>
  </si>
  <si>
    <t>13</t>
  </si>
  <si>
    <t>Transf. corrientes Gobierno Central (Superávit 1% Órgano Normalización Técnica)</t>
  </si>
  <si>
    <t>Transf. Corr. Órganos Desconcentrados (Superávit 3% Junta Administrativa del Registro Nacional)</t>
  </si>
  <si>
    <t>Transf. Corrientes Inst. Descent. no Empre.(Superávit 10% Juntas de Educación)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</si>
</sst>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&quot;₡&quot;* #,##0.00_);_(&quot;₡&quot;* \(#,##0.00\);_(&quot;₡&quot;* &quot;-&quot;??_);_(@_)"/>
    <numFmt numFmtId="191" formatCode="_-* #,##0.00\ _€_-;\-* #,##0.00\ _€_-;_-* &quot;-&quot;??\ _€_-;_-@_-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5" formatCode="0.0%"/>
    <numFmt numFmtId="225" formatCode="_-* #,##0.00\ [$€]_-;\-* #,##0.00\ [$€]_-;_-* &quot;-&quot;??\ [$€]_-;_-@_-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,Bold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,Bold"/>
      <family val="0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,Bold"/>
      <family val="0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2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4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0" fontId="0" fillId="0" borderId="0" xfId="55" applyNumberFormat="1" applyFont="1" applyAlignment="1">
      <alignment/>
    </xf>
    <xf numFmtId="10" fontId="0" fillId="0" borderId="17" xfId="55" applyNumberFormat="1" applyFont="1" applyBorder="1" applyAlignment="1">
      <alignment horizontal="center"/>
    </xf>
    <xf numFmtId="10" fontId="0" fillId="0" borderId="13" xfId="55" applyNumberFormat="1" applyFont="1" applyBorder="1" applyAlignment="1">
      <alignment/>
    </xf>
    <xf numFmtId="10" fontId="0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vertical="center"/>
    </xf>
    <xf numFmtId="9" fontId="0" fillId="0" borderId="0" xfId="55" applyNumberFormat="1" applyFont="1" applyFill="1" applyBorder="1" applyAlignment="1">
      <alignment horizontal="center" vertical="center"/>
    </xf>
    <xf numFmtId="43" fontId="0" fillId="0" borderId="0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20" xfId="0" applyNumberFormat="1" applyFont="1" applyBorder="1" applyAlignment="1">
      <alignment vertical="center" wrapText="1"/>
    </xf>
    <xf numFmtId="43" fontId="0" fillId="0" borderId="20" xfId="0" applyNumberFormat="1" applyFont="1" applyFill="1" applyBorder="1" applyAlignment="1">
      <alignment vertical="center"/>
    </xf>
    <xf numFmtId="9" fontId="0" fillId="0" borderId="20" xfId="55" applyFont="1" applyFill="1" applyBorder="1" applyAlignment="1">
      <alignment horizontal="center" vertical="center"/>
    </xf>
    <xf numFmtId="9" fontId="0" fillId="0" borderId="20" xfId="55" applyNumberFormat="1" applyFont="1" applyFill="1" applyBorder="1" applyAlignment="1">
      <alignment horizontal="center" vertical="center"/>
    </xf>
    <xf numFmtId="215" fontId="0" fillId="0" borderId="21" xfId="5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9" fontId="0" fillId="0" borderId="0" xfId="55" applyFont="1" applyFill="1" applyBorder="1" applyAlignment="1">
      <alignment horizontal="center" vertical="center"/>
    </xf>
    <xf numFmtId="215" fontId="0" fillId="0" borderId="18" xfId="55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43" fontId="1" fillId="0" borderId="24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22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9" fontId="0" fillId="0" borderId="0" xfId="55" applyNumberFormat="1" applyFont="1" applyAlignment="1">
      <alignment horizontal="center" vertical="center"/>
    </xf>
    <xf numFmtId="43" fontId="0" fillId="0" borderId="0" xfId="55" applyNumberFormat="1" applyFont="1" applyAlignment="1">
      <alignment horizontal="center" vertical="center"/>
    </xf>
    <xf numFmtId="9" fontId="1" fillId="0" borderId="24" xfId="55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3" fontId="0" fillId="0" borderId="0" xfId="0" applyNumberFormat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vertical="center" wrapText="1"/>
    </xf>
    <xf numFmtId="213" fontId="4" fillId="33" borderId="0" xfId="49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213" fontId="4" fillId="33" borderId="0" xfId="49" applyFont="1" applyFill="1" applyAlignment="1">
      <alignment/>
    </xf>
    <xf numFmtId="213" fontId="4" fillId="33" borderId="0" xfId="49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 horizontal="left" indent="15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0" fontId="0" fillId="0" borderId="0" xfId="0" applyFill="1" applyAlignment="1">
      <alignment vertical="center" wrapText="1"/>
    </xf>
    <xf numFmtId="9" fontId="1" fillId="0" borderId="25" xfId="55" applyFont="1" applyFill="1" applyBorder="1" applyAlignment="1">
      <alignment horizontal="center" vertical="center"/>
    </xf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6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43" fontId="5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43" fontId="4" fillId="0" borderId="27" xfId="0" applyNumberFormat="1" applyFont="1" applyBorder="1" applyAlignment="1">
      <alignment horizontal="center" vertical="center" wrapText="1"/>
    </xf>
    <xf numFmtId="43" fontId="0" fillId="0" borderId="20" xfId="55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 applyProtection="1">
      <alignment horizontal="justify" vertical="center" wrapText="1"/>
      <protection/>
    </xf>
    <xf numFmtId="4" fontId="1" fillId="0" borderId="28" xfId="0" applyNumberFormat="1" applyFont="1" applyFill="1" applyBorder="1" applyAlignment="1">
      <alignment horizontal="righ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justify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1" fontId="0" fillId="0" borderId="28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vertical="center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33" borderId="0" xfId="0" applyFont="1" applyFill="1" applyAlignment="1">
      <alignment vertical="justify"/>
    </xf>
    <xf numFmtId="0" fontId="5" fillId="0" borderId="0" xfId="0" applyFont="1" applyAlignment="1">
      <alignment vertical="justify"/>
    </xf>
    <xf numFmtId="0" fontId="5" fillId="0" borderId="0" xfId="0" applyFont="1" applyFill="1" applyAlignment="1">
      <alignment vertical="justify"/>
    </xf>
    <xf numFmtId="10" fontId="0" fillId="0" borderId="26" xfId="55" applyNumberFormat="1" applyFont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justify" vertical="center" textRotation="90" wrapText="1"/>
    </xf>
    <xf numFmtId="0" fontId="5" fillId="34" borderId="26" xfId="0" applyFont="1" applyFill="1" applyBorder="1" applyAlignment="1">
      <alignment vertical="center" wrapText="1"/>
    </xf>
    <xf numFmtId="49" fontId="0" fillId="34" borderId="26" xfId="0" applyNumberFormat="1" applyFont="1" applyFill="1" applyBorder="1" applyAlignment="1">
      <alignment horizontal="justify" vertical="center" wrapText="1"/>
    </xf>
    <xf numFmtId="4" fontId="0" fillId="34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>
      <alignment vertical="center" wrapText="1"/>
    </xf>
    <xf numFmtId="4" fontId="5" fillId="34" borderId="26" xfId="49" applyNumberFormat="1" applyFont="1" applyFill="1" applyBorder="1" applyAlignment="1">
      <alignment horizontal="right" vertical="center" wrapText="1"/>
    </xf>
    <xf numFmtId="191" fontId="5" fillId="0" borderId="0" xfId="0" applyNumberFormat="1" applyFont="1" applyFill="1" applyAlignment="1">
      <alignment/>
    </xf>
    <xf numFmtId="191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4" fontId="1" fillId="0" borderId="3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vertical="center" wrapText="1"/>
    </xf>
    <xf numFmtId="4" fontId="11" fillId="35" borderId="35" xfId="0" applyNumberFormat="1" applyFont="1" applyFill="1" applyBorder="1" applyAlignment="1">
      <alignment horizontal="right" vertical="center" wrapText="1"/>
    </xf>
    <xf numFmtId="4" fontId="11" fillId="35" borderId="36" xfId="0" applyNumberFormat="1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4" fontId="1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justify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4" fontId="0" fillId="0" borderId="30" xfId="49" applyNumberFormat="1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43" fontId="0" fillId="34" borderId="3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5" fillId="33" borderId="0" xfId="0" applyFont="1" applyFill="1" applyAlignment="1">
      <alignment vertical="justify"/>
    </xf>
    <xf numFmtId="0" fontId="5" fillId="33" borderId="0" xfId="0" applyFont="1" applyFill="1" applyAlignment="1">
      <alignment horizontal="left" vertical="center" wrapText="1"/>
    </xf>
    <xf numFmtId="49" fontId="5" fillId="0" borderId="29" xfId="0" applyNumberFormat="1" applyFont="1" applyFill="1" applyBorder="1" applyAlignment="1">
      <alignment vertical="center" wrapText="1"/>
    </xf>
    <xf numFmtId="43" fontId="5" fillId="0" borderId="26" xfId="0" applyNumberFormat="1" applyFont="1" applyFill="1" applyBorder="1" applyAlignment="1">
      <alignment vertical="center" wrapText="1"/>
    </xf>
    <xf numFmtId="4" fontId="0" fillId="34" borderId="26" xfId="0" applyNumberFormat="1" applyFill="1" applyBorder="1" applyAlignment="1" applyProtection="1">
      <alignment vertical="center" wrapText="1"/>
      <protection/>
    </xf>
    <xf numFmtId="0" fontId="0" fillId="34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0" fontId="62" fillId="0" borderId="0" xfId="0" applyFont="1" applyAlignment="1">
      <alignment vertical="center"/>
    </xf>
    <xf numFmtId="49" fontId="1" fillId="0" borderId="28" xfId="0" applyNumberFormat="1" applyFont="1" applyBorder="1" applyAlignment="1">
      <alignment horizontal="justify" vertical="center" textRotation="90" wrapText="1"/>
    </xf>
    <xf numFmtId="0" fontId="1" fillId="0" borderId="28" xfId="0" applyFont="1" applyBorder="1" applyAlignment="1">
      <alignment horizontal="left" vertical="center" wrapText="1"/>
    </xf>
    <xf numFmtId="4" fontId="1" fillId="0" borderId="28" xfId="49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49" fontId="5" fillId="34" borderId="26" xfId="0" applyNumberFormat="1" applyFont="1" applyFill="1" applyBorder="1" applyAlignment="1">
      <alignment vertical="center" wrapText="1"/>
    </xf>
    <xf numFmtId="43" fontId="5" fillId="34" borderId="28" xfId="0" applyNumberFormat="1" applyFont="1" applyFill="1" applyBorder="1" applyAlignment="1">
      <alignment vertical="center"/>
    </xf>
    <xf numFmtId="4" fontId="0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0" fillId="34" borderId="26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9" fontId="63" fillId="0" borderId="38" xfId="0" applyNumberFormat="1" applyFont="1" applyBorder="1" applyAlignment="1" applyProtection="1">
      <alignment horizontal="left" vertical="center" wrapText="1"/>
      <protection locked="0"/>
    </xf>
    <xf numFmtId="0" fontId="1" fillId="34" borderId="37" xfId="0" applyFont="1" applyFill="1" applyBorder="1" applyAlignment="1">
      <alignment horizontal="justify" vertical="center" wrapText="1"/>
    </xf>
    <xf numFmtId="0" fontId="0" fillId="34" borderId="26" xfId="0" applyFont="1" applyFill="1" applyBorder="1" applyAlignment="1" applyProtection="1">
      <alignment horizontal="justify" vertical="center" wrapText="1"/>
      <protection/>
    </xf>
    <xf numFmtId="1" fontId="0" fillId="34" borderId="28" xfId="0" applyNumberFormat="1" applyFont="1" applyFill="1" applyBorder="1" applyAlignment="1">
      <alignment horizontal="center" vertical="center" wrapText="1"/>
    </xf>
    <xf numFmtId="49" fontId="0" fillId="34" borderId="28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1" fillId="0" borderId="26" xfId="0" applyNumberFormat="1" applyFont="1" applyFill="1" applyBorder="1" applyAlignment="1">
      <alignment vertical="center" wrapText="1"/>
    </xf>
    <xf numFmtId="43" fontId="0" fillId="0" borderId="0" xfId="0" applyNumberFormat="1" applyFont="1" applyBorder="1" applyAlignment="1">
      <alignment vertical="center" wrapText="1"/>
    </xf>
    <xf numFmtId="43" fontId="0" fillId="34" borderId="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4" fontId="0" fillId="34" borderId="39" xfId="0" applyNumberFormat="1" applyFill="1" applyBorder="1" applyAlignment="1" applyProtection="1">
      <alignment vertical="center" wrapText="1"/>
      <protection/>
    </xf>
    <xf numFmtId="43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left" vertical="center" wrapText="1"/>
    </xf>
    <xf numFmtId="4" fontId="5" fillId="34" borderId="0" xfId="49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horizontal="justify" vertical="center" wrapText="1"/>
    </xf>
    <xf numFmtId="0" fontId="0" fillId="34" borderId="16" xfId="0" applyNumberFormat="1" applyFont="1" applyFill="1" applyBorder="1" applyAlignment="1">
      <alignment horizontal="justify" vertical="center" wrapText="1"/>
    </xf>
    <xf numFmtId="4" fontId="0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26" xfId="0" applyNumberFormat="1" applyFont="1" applyFill="1" applyBorder="1" applyAlignment="1" applyProtection="1">
      <alignment horizontal="justify" vertical="center" wrapText="1"/>
      <protection/>
    </xf>
    <xf numFmtId="0" fontId="4" fillId="34" borderId="26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34" borderId="26" xfId="0" applyFont="1" applyFill="1" applyBorder="1" applyAlignment="1">
      <alignment horizontal="center" vertical="center" wrapText="1"/>
    </xf>
    <xf numFmtId="43" fontId="4" fillId="34" borderId="26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4" fontId="0" fillId="34" borderId="0" xfId="0" applyNumberFormat="1" applyFont="1" applyFill="1" applyAlignment="1">
      <alignment horizontal="justify" vertical="center" wrapText="1"/>
    </xf>
    <xf numFmtId="43" fontId="0" fillId="0" borderId="0" xfId="0" applyNumberFormat="1" applyFont="1" applyAlignment="1">
      <alignment horizontal="left" vertical="center" wrapText="1"/>
    </xf>
    <xf numFmtId="0" fontId="0" fillId="34" borderId="26" xfId="0" applyFont="1" applyFill="1" applyBorder="1" applyAlignment="1">
      <alignment vertical="center" wrapText="1"/>
    </xf>
    <xf numFmtId="4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39" xfId="0" applyNumberFormat="1" applyFont="1" applyFill="1" applyBorder="1" applyAlignment="1">
      <alignment horizontal="right" vertical="center" wrapText="1"/>
    </xf>
    <xf numFmtId="43" fontId="0" fillId="34" borderId="39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textRotation="90"/>
    </xf>
    <xf numFmtId="49" fontId="1" fillId="0" borderId="26" xfId="0" applyNumberFormat="1" applyFont="1" applyBorder="1" applyAlignment="1">
      <alignment horizontal="center"/>
    </xf>
    <xf numFmtId="43" fontId="4" fillId="0" borderId="26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left" vertical="center" wrapText="1"/>
    </xf>
    <xf numFmtId="4" fontId="0" fillId="0" borderId="39" xfId="49" applyNumberFormat="1" applyFont="1" applyFill="1" applyBorder="1" applyAlignment="1">
      <alignment horizontal="right" vertical="center" wrapText="1"/>
    </xf>
    <xf numFmtId="0" fontId="64" fillId="36" borderId="2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64" fillId="36" borderId="26" xfId="0" applyNumberFormat="1" applyFont="1" applyFill="1" applyBorder="1" applyAlignment="1">
      <alignment vertical="center" wrapText="1"/>
    </xf>
    <xf numFmtId="10" fontId="64" fillId="36" borderId="26" xfId="5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0" fillId="34" borderId="26" xfId="49" applyNumberFormat="1" applyFont="1" applyFill="1" applyBorder="1" applyAlignment="1" applyProtection="1">
      <alignment vertical="center" wrapText="1"/>
      <protection/>
    </xf>
    <xf numFmtId="49" fontId="5" fillId="37" borderId="26" xfId="0" applyNumberFormat="1" applyFont="1" applyFill="1" applyBorder="1" applyAlignment="1">
      <alignment vertical="center" wrapText="1"/>
    </xf>
    <xf numFmtId="0" fontId="5" fillId="37" borderId="26" xfId="0" applyFont="1" applyFill="1" applyBorder="1" applyAlignment="1">
      <alignment horizontal="left" vertical="center" wrapText="1"/>
    </xf>
    <xf numFmtId="4" fontId="5" fillId="37" borderId="26" xfId="49" applyNumberFormat="1" applyFont="1" applyFill="1" applyBorder="1" applyAlignment="1">
      <alignment horizontal="right" vertical="center" wrapText="1"/>
    </xf>
    <xf numFmtId="49" fontId="65" fillId="37" borderId="26" xfId="0" applyNumberFormat="1" applyFont="1" applyFill="1" applyBorder="1" applyAlignment="1">
      <alignment horizontal="justify" vertical="center" wrapText="1"/>
    </xf>
    <xf numFmtId="0" fontId="65" fillId="37" borderId="26" xfId="0" applyFont="1" applyFill="1" applyBorder="1" applyAlignment="1">
      <alignment vertical="center" wrapText="1"/>
    </xf>
    <xf numFmtId="49" fontId="0" fillId="37" borderId="28" xfId="0" applyNumberFormat="1" applyFill="1" applyBorder="1" applyAlignment="1" applyProtection="1">
      <alignment horizontal="left" vertical="center" wrapText="1"/>
      <protection locked="0"/>
    </xf>
    <xf numFmtId="4" fontId="65" fillId="37" borderId="26" xfId="0" applyNumberFormat="1" applyFont="1" applyFill="1" applyBorder="1" applyAlignment="1" applyProtection="1">
      <alignment vertical="center" wrapText="1"/>
      <protection/>
    </xf>
    <xf numFmtId="0" fontId="63" fillId="37" borderId="2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4" fontId="66" fillId="36" borderId="26" xfId="0" applyNumberFormat="1" applyFont="1" applyFill="1" applyBorder="1" applyAlignment="1">
      <alignment vertical="center" wrapText="1"/>
    </xf>
    <xf numFmtId="0" fontId="0" fillId="36" borderId="26" xfId="0" applyFont="1" applyFill="1" applyBorder="1" applyAlignment="1">
      <alignment horizontal="justify" vertical="center" wrapText="1"/>
    </xf>
    <xf numFmtId="9" fontId="0" fillId="0" borderId="11" xfId="55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vertical="center" wrapText="1"/>
    </xf>
    <xf numFmtId="0" fontId="5" fillId="34" borderId="28" xfId="0" applyFont="1" applyFill="1" applyBorder="1" applyAlignment="1">
      <alignment vertical="center" wrapText="1"/>
    </xf>
    <xf numFmtId="49" fontId="5" fillId="34" borderId="29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49" fontId="5" fillId="37" borderId="29" xfId="0" applyNumberFormat="1" applyFont="1" applyFill="1" applyBorder="1" applyAlignment="1">
      <alignment vertical="center" wrapText="1"/>
    </xf>
    <xf numFmtId="0" fontId="5" fillId="37" borderId="26" xfId="0" applyFont="1" applyFill="1" applyBorder="1" applyAlignment="1">
      <alignment vertical="center" wrapText="1"/>
    </xf>
    <xf numFmtId="43" fontId="5" fillId="37" borderId="26" xfId="0" applyNumberFormat="1" applyFont="1" applyFill="1" applyBorder="1" applyAlignment="1">
      <alignment vertical="center" wrapText="1"/>
    </xf>
    <xf numFmtId="0" fontId="0" fillId="37" borderId="0" xfId="0" applyFont="1" applyFill="1" applyAlignment="1">
      <alignment vertical="center" wrapText="1"/>
    </xf>
    <xf numFmtId="0" fontId="5" fillId="37" borderId="37" xfId="0" applyFont="1" applyFill="1" applyBorder="1" applyAlignment="1">
      <alignment vertical="center" wrapText="1"/>
    </xf>
    <xf numFmtId="0" fontId="5" fillId="37" borderId="28" xfId="0" applyFont="1" applyFill="1" applyBorder="1" applyAlignment="1">
      <alignment vertical="center" wrapText="1"/>
    </xf>
    <xf numFmtId="43" fontId="5" fillId="37" borderId="28" xfId="0" applyNumberFormat="1" applyFont="1" applyFill="1" applyBorder="1" applyAlignment="1">
      <alignment vertical="center"/>
    </xf>
    <xf numFmtId="1" fontId="0" fillId="38" borderId="28" xfId="0" applyNumberFormat="1" applyFont="1" applyFill="1" applyBorder="1" applyAlignment="1">
      <alignment horizontal="center" vertical="center" wrapText="1"/>
    </xf>
    <xf numFmtId="49" fontId="0" fillId="38" borderId="28" xfId="0" applyNumberFormat="1" applyFont="1" applyFill="1" applyBorder="1" applyAlignment="1">
      <alignment horizontal="center" vertical="center" wrapText="1"/>
    </xf>
    <xf numFmtId="0" fontId="0" fillId="38" borderId="38" xfId="0" applyNumberFormat="1" applyFont="1" applyFill="1" applyBorder="1" applyAlignment="1">
      <alignment horizontal="justify" vertical="center" wrapText="1"/>
    </xf>
    <xf numFmtId="43" fontId="1" fillId="38" borderId="30" xfId="0" applyNumberFormat="1" applyFont="1" applyFill="1" applyBorder="1" applyAlignment="1">
      <alignment horizontal="right" vertical="center" wrapText="1"/>
    </xf>
    <xf numFmtId="0" fontId="9" fillId="39" borderId="41" xfId="0" applyFont="1" applyFill="1" applyBorder="1" applyAlignment="1">
      <alignment horizontal="center" vertical="center" wrapText="1"/>
    </xf>
    <xf numFmtId="4" fontId="9" fillId="39" borderId="41" xfId="0" applyNumberFormat="1" applyFont="1" applyFill="1" applyBorder="1" applyAlignment="1">
      <alignment horizontal="right" vertical="center" wrapText="1"/>
    </xf>
    <xf numFmtId="4" fontId="67" fillId="39" borderId="26" xfId="0" applyNumberFormat="1" applyFont="1" applyFill="1" applyBorder="1" applyAlignment="1">
      <alignment vertical="center"/>
    </xf>
    <xf numFmtId="10" fontId="67" fillId="39" borderId="26" xfId="55" applyNumberFormat="1" applyFont="1" applyFill="1" applyBorder="1" applyAlignment="1">
      <alignment vertical="center"/>
    </xf>
    <xf numFmtId="0" fontId="67" fillId="39" borderId="26" xfId="0" applyFont="1" applyFill="1" applyBorder="1" applyAlignment="1">
      <alignment horizontal="center" vertical="center"/>
    </xf>
    <xf numFmtId="4" fontId="67" fillId="39" borderId="26" xfId="0" applyNumberFormat="1" applyFont="1" applyFill="1" applyBorder="1" applyAlignment="1">
      <alignment horizontal="center" vertical="center"/>
    </xf>
    <xf numFmtId="0" fontId="64" fillId="39" borderId="27" xfId="0" applyFont="1" applyFill="1" applyBorder="1" applyAlignment="1">
      <alignment horizontal="center" vertical="center" wrapText="1"/>
    </xf>
    <xf numFmtId="43" fontId="64" fillId="39" borderId="41" xfId="0" applyNumberFormat="1" applyFont="1" applyFill="1" applyBorder="1" applyAlignment="1">
      <alignment vertical="center" wrapText="1"/>
    </xf>
    <xf numFmtId="43" fontId="68" fillId="39" borderId="41" xfId="0" applyNumberFormat="1" applyFont="1" applyFill="1" applyBorder="1" applyAlignment="1">
      <alignment/>
    </xf>
    <xf numFmtId="0" fontId="64" fillId="39" borderId="41" xfId="0" applyFont="1" applyFill="1" applyBorder="1" applyAlignment="1">
      <alignment horizontal="center" vertical="center" wrapText="1"/>
    </xf>
    <xf numFmtId="43" fontId="64" fillId="39" borderId="41" xfId="0" applyNumberFormat="1" applyFont="1" applyFill="1" applyBorder="1" applyAlignment="1">
      <alignment horizontal="center" vertical="center" wrapText="1"/>
    </xf>
    <xf numFmtId="43" fontId="64" fillId="39" borderId="42" xfId="0" applyNumberFormat="1" applyFont="1" applyFill="1" applyBorder="1" applyAlignment="1">
      <alignment vertical="center" wrapText="1"/>
    </xf>
    <xf numFmtId="0" fontId="9" fillId="39" borderId="41" xfId="0" applyFont="1" applyFill="1" applyBorder="1" applyAlignment="1">
      <alignment horizontal="center" vertical="center"/>
    </xf>
    <xf numFmtId="0" fontId="67" fillId="39" borderId="41" xfId="0" applyNumberFormat="1" applyFont="1" applyFill="1" applyBorder="1" applyAlignment="1">
      <alignment horizontal="center" vertical="center" wrapText="1"/>
    </xf>
    <xf numFmtId="43" fontId="67" fillId="39" borderId="41" xfId="0" applyNumberFormat="1" applyFont="1" applyFill="1" applyBorder="1" applyAlignment="1">
      <alignment horizontal="center" vertical="center" wrapText="1"/>
    </xf>
    <xf numFmtId="9" fontId="67" fillId="39" borderId="41" xfId="55" applyNumberFormat="1" applyFont="1" applyFill="1" applyBorder="1" applyAlignment="1">
      <alignment horizontal="center" vertical="center" wrapText="1"/>
    </xf>
    <xf numFmtId="43" fontId="67" fillId="39" borderId="41" xfId="55" applyNumberFormat="1" applyFont="1" applyFill="1" applyBorder="1" applyAlignment="1">
      <alignment horizontal="center" vertical="center" wrapText="1"/>
    </xf>
    <xf numFmtId="215" fontId="67" fillId="39" borderId="41" xfId="55" applyNumberFormat="1" applyFont="1" applyFill="1" applyBorder="1" applyAlignment="1">
      <alignment horizontal="center" vertical="center" wrapText="1"/>
    </xf>
    <xf numFmtId="0" fontId="64" fillId="36" borderId="22" xfId="0" applyFont="1" applyFill="1" applyBorder="1" applyAlignment="1">
      <alignment horizontal="center" vertical="center"/>
    </xf>
    <xf numFmtId="0" fontId="64" fillId="36" borderId="0" xfId="0" applyNumberFormat="1" applyFont="1" applyFill="1" applyBorder="1" applyAlignment="1">
      <alignment horizontal="center" vertical="center" wrapText="1"/>
    </xf>
    <xf numFmtId="43" fontId="67" fillId="36" borderId="0" xfId="0" applyNumberFormat="1" applyFont="1" applyFill="1" applyBorder="1" applyAlignment="1">
      <alignment vertical="center"/>
    </xf>
    <xf numFmtId="9" fontId="67" fillId="36" borderId="0" xfId="55" applyNumberFormat="1" applyFont="1" applyFill="1" applyBorder="1" applyAlignment="1">
      <alignment horizontal="center" vertical="center"/>
    </xf>
    <xf numFmtId="215" fontId="67" fillId="36" borderId="18" xfId="55" applyNumberFormat="1" applyFont="1" applyFill="1" applyBorder="1" applyAlignment="1">
      <alignment horizontal="center" vertical="center"/>
    </xf>
    <xf numFmtId="0" fontId="67" fillId="39" borderId="26" xfId="0" applyFont="1" applyFill="1" applyBorder="1" applyAlignment="1">
      <alignment/>
    </xf>
    <xf numFmtId="0" fontId="67" fillId="39" borderId="26" xfId="0" applyFont="1" applyFill="1" applyBorder="1" applyAlignment="1">
      <alignment horizontal="center" vertical="center" wrapText="1"/>
    </xf>
    <xf numFmtId="0" fontId="67" fillId="36" borderId="38" xfId="0" applyFont="1" applyFill="1" applyBorder="1" applyAlignment="1">
      <alignment horizontal="center" vertical="center"/>
    </xf>
    <xf numFmtId="0" fontId="67" fillId="36" borderId="43" xfId="0" applyFont="1" applyFill="1" applyBorder="1" applyAlignment="1">
      <alignment vertical="center"/>
    </xf>
    <xf numFmtId="43" fontId="67" fillId="36" borderId="43" xfId="0" applyNumberFormat="1" applyFont="1" applyFill="1" applyBorder="1" applyAlignment="1">
      <alignment vertical="center"/>
    </xf>
    <xf numFmtId="43" fontId="67" fillId="36" borderId="40" xfId="0" applyNumberFormat="1" applyFont="1" applyFill="1" applyBorder="1" applyAlignment="1">
      <alignment vertical="center"/>
    </xf>
    <xf numFmtId="0" fontId="67" fillId="39" borderId="26" xfId="0" applyFont="1" applyFill="1" applyBorder="1" applyAlignment="1">
      <alignment horizontal="center"/>
    </xf>
    <xf numFmtId="10" fontId="67" fillId="39" borderId="26" xfId="55" applyNumberFormat="1" applyFont="1" applyFill="1" applyBorder="1" applyAlignment="1">
      <alignment horizontal="center"/>
    </xf>
    <xf numFmtId="0" fontId="67" fillId="39" borderId="33" xfId="0" applyFont="1" applyFill="1" applyBorder="1" applyAlignment="1">
      <alignment horizontal="center"/>
    </xf>
    <xf numFmtId="0" fontId="69" fillId="39" borderId="21" xfId="0" applyFont="1" applyFill="1" applyBorder="1" applyAlignment="1">
      <alignment/>
    </xf>
    <xf numFmtId="4" fontId="64" fillId="39" borderId="21" xfId="0" applyNumberFormat="1" applyFont="1" applyFill="1" applyBorder="1" applyAlignment="1">
      <alignment horizontal="right"/>
    </xf>
    <xf numFmtId="0" fontId="70" fillId="39" borderId="23" xfId="0" applyFont="1" applyFill="1" applyBorder="1" applyAlignment="1">
      <alignment horizontal="center" vertical="center" wrapText="1"/>
    </xf>
    <xf numFmtId="0" fontId="70" fillId="39" borderId="27" xfId="0" applyFont="1" applyFill="1" applyBorder="1" applyAlignment="1">
      <alignment vertical="center" wrapText="1"/>
    </xf>
    <xf numFmtId="0" fontId="70" fillId="39" borderId="24" xfId="0" applyFont="1" applyFill="1" applyBorder="1" applyAlignment="1">
      <alignment horizontal="center" vertical="center" wrapText="1"/>
    </xf>
    <xf numFmtId="0" fontId="70" fillId="39" borderId="27" xfId="0" applyFont="1" applyFill="1" applyBorder="1" applyAlignment="1">
      <alignment horizontal="center" vertical="center" wrapText="1"/>
    </xf>
    <xf numFmtId="4" fontId="70" fillId="39" borderId="24" xfId="0" applyNumberFormat="1" applyFont="1" applyFill="1" applyBorder="1" applyAlignment="1">
      <alignment horizontal="center" vertical="center" wrapText="1"/>
    </xf>
    <xf numFmtId="4" fontId="70" fillId="39" borderId="27" xfId="0" applyNumberFormat="1" applyFont="1" applyFill="1" applyBorder="1" applyAlignment="1">
      <alignment horizontal="center" vertical="center" wrapText="1"/>
    </xf>
    <xf numFmtId="0" fontId="71" fillId="39" borderId="44" xfId="0" applyFont="1" applyFill="1" applyBorder="1" applyAlignment="1">
      <alignment horizontal="center" vertical="center" wrapText="1"/>
    </xf>
    <xf numFmtId="0" fontId="68" fillId="39" borderId="45" xfId="0" applyFont="1" applyFill="1" applyBorder="1" applyAlignment="1">
      <alignment vertical="center" wrapText="1"/>
    </xf>
    <xf numFmtId="0" fontId="71" fillId="39" borderId="45" xfId="0" applyFont="1" applyFill="1" applyBorder="1" applyAlignment="1">
      <alignment vertical="center" wrapText="1"/>
    </xf>
    <xf numFmtId="4" fontId="72" fillId="39" borderId="45" xfId="0" applyNumberFormat="1" applyFont="1" applyFill="1" applyBorder="1" applyAlignment="1" applyProtection="1">
      <alignment horizontal="right" vertical="center" wrapText="1"/>
      <protection locked="0"/>
    </xf>
    <xf numFmtId="4" fontId="68" fillId="39" borderId="46" xfId="0" applyNumberFormat="1" applyFont="1" applyFill="1" applyBorder="1" applyAlignment="1" applyProtection="1">
      <alignment horizontal="right" vertical="center" wrapText="1"/>
      <protection locked="0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vertical="center" wrapText="1"/>
    </xf>
    <xf numFmtId="4" fontId="11" fillId="36" borderId="26" xfId="0" applyNumberFormat="1" applyFont="1" applyFill="1" applyBorder="1" applyAlignment="1">
      <alignment horizontal="right" vertical="center" wrapText="1"/>
    </xf>
    <xf numFmtId="4" fontId="11" fillId="36" borderId="30" xfId="0" applyNumberFormat="1" applyFont="1" applyFill="1" applyBorder="1" applyAlignment="1">
      <alignment horizontal="right" vertical="center" wrapText="1"/>
    </xf>
    <xf numFmtId="0" fontId="0" fillId="36" borderId="26" xfId="0" applyFont="1" applyFill="1" applyBorder="1" applyAlignment="1">
      <alignment vertical="center" wrapText="1"/>
    </xf>
    <xf numFmtId="4" fontId="1" fillId="36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38" xfId="0" applyFill="1" applyBorder="1" applyAlignment="1" applyProtection="1">
      <alignment vertical="center" wrapText="1"/>
      <protection/>
    </xf>
    <xf numFmtId="0" fontId="64" fillId="36" borderId="26" xfId="0" applyFont="1" applyFill="1" applyBorder="1" applyAlignment="1">
      <alignment horizontal="center" vertical="center" wrapText="1"/>
    </xf>
    <xf numFmtId="0" fontId="67" fillId="36" borderId="43" xfId="0" applyFont="1" applyFill="1" applyBorder="1" applyAlignment="1">
      <alignment vertical="center" wrapText="1"/>
    </xf>
    <xf numFmtId="0" fontId="67" fillId="36" borderId="40" xfId="0" applyFont="1" applyFill="1" applyBorder="1" applyAlignment="1">
      <alignment vertical="center" wrapText="1"/>
    </xf>
    <xf numFmtId="0" fontId="67" fillId="39" borderId="38" xfId="0" applyFont="1" applyFill="1" applyBorder="1" applyAlignment="1">
      <alignment horizontal="center" vertical="center"/>
    </xf>
    <xf numFmtId="0" fontId="67" fillId="39" borderId="40" xfId="0" applyFont="1" applyFill="1" applyBorder="1" applyAlignment="1">
      <alignment horizontal="center" vertical="center"/>
    </xf>
    <xf numFmtId="4" fontId="1" fillId="33" borderId="47" xfId="0" applyNumberFormat="1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34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4" fillId="39" borderId="31" xfId="0" applyNumberFormat="1" applyFont="1" applyFill="1" applyBorder="1" applyAlignment="1">
      <alignment horizontal="center" vertical="center" wrapText="1"/>
    </xf>
    <xf numFmtId="49" fontId="64" fillId="39" borderId="32" xfId="0" applyNumberFormat="1" applyFont="1" applyFill="1" applyBorder="1" applyAlignment="1">
      <alignment horizontal="center" vertical="center" wrapText="1"/>
    </xf>
    <xf numFmtId="49" fontId="64" fillId="39" borderId="3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68" fillId="39" borderId="31" xfId="0" applyNumberFormat="1" applyFont="1" applyFill="1" applyBorder="1" applyAlignment="1">
      <alignment horizontal="center"/>
    </xf>
    <xf numFmtId="49" fontId="68" fillId="39" borderId="3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64" fillId="39" borderId="19" xfId="0" applyNumberFormat="1" applyFont="1" applyFill="1" applyBorder="1" applyAlignment="1">
      <alignment horizontal="center" vertical="center" wrapText="1"/>
    </xf>
    <xf numFmtId="49" fontId="64" fillId="39" borderId="21" xfId="0" applyNumberFormat="1" applyFont="1" applyFill="1" applyBorder="1" applyAlignment="1">
      <alignment horizontal="center" vertical="center" wrapText="1"/>
    </xf>
    <xf numFmtId="49" fontId="66" fillId="36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67" fillId="39" borderId="31" xfId="0" applyFont="1" applyFill="1" applyBorder="1" applyAlignment="1">
      <alignment horizontal="center"/>
    </xf>
    <xf numFmtId="0" fontId="67" fillId="39" borderId="3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4" fillId="39" borderId="31" xfId="0" applyFont="1" applyFill="1" applyBorder="1" applyAlignment="1">
      <alignment wrapText="1"/>
    </xf>
    <xf numFmtId="0" fontId="73" fillId="39" borderId="33" xfId="0" applyFont="1" applyFill="1" applyBorder="1" applyAlignment="1">
      <alignment wrapText="1"/>
    </xf>
    <xf numFmtId="0" fontId="69" fillId="39" borderId="31" xfId="0" applyFont="1" applyFill="1" applyBorder="1" applyAlignment="1">
      <alignment/>
    </xf>
    <xf numFmtId="0" fontId="69" fillId="39" borderId="33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67" fillId="39" borderId="27" xfId="0" applyFont="1" applyFill="1" applyBorder="1" applyAlignment="1">
      <alignment horizontal="center" vertical="center" wrapText="1"/>
    </xf>
    <xf numFmtId="0" fontId="67" fillId="39" borderId="42" xfId="0" applyFont="1" applyFill="1" applyBorder="1" applyAlignment="1">
      <alignment horizontal="center" vertical="center" wrapText="1"/>
    </xf>
    <xf numFmtId="4" fontId="67" fillId="39" borderId="27" xfId="0" applyNumberFormat="1" applyFont="1" applyFill="1" applyBorder="1" applyAlignment="1">
      <alignment horizontal="center" vertical="center" wrapText="1"/>
    </xf>
    <xf numFmtId="4" fontId="67" fillId="39" borderId="4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7" fillId="39" borderId="48" xfId="0" applyFont="1" applyFill="1" applyBorder="1" applyAlignment="1">
      <alignment horizontal="center" vertical="center" wrapText="1"/>
    </xf>
    <xf numFmtId="0" fontId="67" fillId="39" borderId="49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justify" vertical="center" wrapText="1"/>
    </xf>
    <xf numFmtId="0" fontId="0" fillId="40" borderId="32" xfId="0" applyFont="1" applyFill="1" applyBorder="1" applyAlignment="1">
      <alignment horizontal="justify" vertical="center" wrapText="1"/>
    </xf>
    <xf numFmtId="0" fontId="0" fillId="40" borderId="33" xfId="0" applyFont="1" applyFill="1" applyBorder="1" applyAlignment="1">
      <alignment horizontal="justify" vertical="center" wrapText="1"/>
    </xf>
    <xf numFmtId="0" fontId="0" fillId="34" borderId="38" xfId="0" applyFill="1" applyBorder="1" applyAlignment="1" applyProtection="1">
      <alignment horizontal="left" vertical="center" wrapText="1"/>
      <protection/>
    </xf>
    <xf numFmtId="0" fontId="0" fillId="34" borderId="43" xfId="0" applyFill="1" applyBorder="1" applyAlignment="1" applyProtection="1">
      <alignment horizontal="left" vertical="center" wrapText="1"/>
      <protection/>
    </xf>
    <xf numFmtId="0" fontId="0" fillId="34" borderId="40" xfId="0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64" fillId="36" borderId="38" xfId="0" applyFont="1" applyFill="1" applyBorder="1" applyAlignment="1">
      <alignment horizontal="left" vertical="center" wrapText="1"/>
    </xf>
    <xf numFmtId="0" fontId="64" fillId="36" borderId="43" xfId="0" applyFont="1" applyFill="1" applyBorder="1" applyAlignment="1">
      <alignment horizontal="left" vertical="center" wrapText="1"/>
    </xf>
    <xf numFmtId="0" fontId="64" fillId="36" borderId="4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justify" vertical="center" wrapText="1"/>
    </xf>
    <xf numFmtId="0" fontId="64" fillId="36" borderId="38" xfId="0" applyFont="1" applyFill="1" applyBorder="1" applyAlignment="1">
      <alignment horizontal="center" vertical="center" wrapText="1"/>
    </xf>
    <xf numFmtId="0" fontId="64" fillId="36" borderId="43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43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left" vertical="center" wrapText="1"/>
    </xf>
    <xf numFmtId="4" fontId="5" fillId="34" borderId="38" xfId="49" applyNumberFormat="1" applyFont="1" applyFill="1" applyBorder="1" applyAlignment="1">
      <alignment horizontal="right" vertical="center" wrapText="1"/>
    </xf>
    <xf numFmtId="4" fontId="5" fillId="34" borderId="40" xfId="49" applyNumberFormat="1" applyFont="1" applyFill="1" applyBorder="1" applyAlignment="1">
      <alignment horizontal="right" vertical="center" wrapText="1"/>
    </xf>
    <xf numFmtId="43" fontId="66" fillId="36" borderId="26" xfId="0" applyNumberFormat="1" applyFont="1" applyFill="1" applyBorder="1" applyAlignment="1">
      <alignment horizontal="center"/>
    </xf>
    <xf numFmtId="0" fontId="66" fillId="36" borderId="38" xfId="0" applyFont="1" applyFill="1" applyBorder="1" applyAlignment="1">
      <alignment horizontal="center"/>
    </xf>
    <xf numFmtId="0" fontId="66" fillId="36" borderId="43" xfId="0" applyFont="1" applyFill="1" applyBorder="1" applyAlignment="1">
      <alignment horizontal="center"/>
    </xf>
    <xf numFmtId="0" fontId="66" fillId="36" borderId="40" xfId="0" applyFont="1" applyFill="1" applyBorder="1" applyAlignment="1">
      <alignment horizontal="center"/>
    </xf>
    <xf numFmtId="0" fontId="66" fillId="36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6" fillId="36" borderId="0" xfId="0" applyFont="1" applyFill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3" fontId="5" fillId="0" borderId="51" xfId="0" applyNumberFormat="1" applyFont="1" applyFill="1" applyBorder="1" applyAlignment="1">
      <alignment horizontal="center" vertical="center" wrapText="1"/>
    </xf>
    <xf numFmtId="43" fontId="5" fillId="0" borderId="40" xfId="0" applyNumberFormat="1" applyFont="1" applyFill="1" applyBorder="1" applyAlignment="1">
      <alignment horizontal="center" vertical="center" wrapText="1"/>
    </xf>
    <xf numFmtId="43" fontId="10" fillId="36" borderId="26" xfId="0" applyNumberFormat="1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/>
    </xf>
    <xf numFmtId="4" fontId="63" fillId="34" borderId="38" xfId="49" applyNumberFormat="1" applyFont="1" applyFill="1" applyBorder="1" applyAlignment="1">
      <alignment horizontal="right" vertical="center" wrapText="1"/>
    </xf>
    <xf numFmtId="4" fontId="63" fillId="34" borderId="40" xfId="49" applyNumberFormat="1" applyFont="1" applyFill="1" applyBorder="1" applyAlignment="1">
      <alignment horizontal="right" vertical="center" wrapText="1"/>
    </xf>
    <xf numFmtId="0" fontId="72" fillId="39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mora\CONFIG~1\Temp\A&#209;O%202011\PRESUPUESTOS%202011\REBECA\A&#209;O%202010\CONTROL%20DE%20PRESUPUESTO\PRESUPUESTO%20EXTRAORDINARIO%201-2010\PRESUPUESTO%20EXTRAORDINARIO%202010%20al%2014-04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Prog-I Detalle"/>
      <sheetName val="Prog-II Detalle"/>
      <sheetName val="Prog-III Detalle"/>
      <sheetName val="Prog-IV Detalle"/>
      <sheetName val="Gral y X Prog."/>
      <sheetName val="Eg. X Partida"/>
      <sheetName val="Gral. de Egresos"/>
      <sheetName val="Prog. X Partida"/>
      <sheetName val="Origen y Apli"/>
      <sheetName val="Just. Ingresos"/>
      <sheetName val="JUSTIFICACION EGRESOS"/>
      <sheetName val="CUADRO Nº5"/>
      <sheetName val="Indice"/>
    </sheetNames>
    <sheetDataSet>
      <sheetData sheetId="7">
        <row r="2">
          <cell r="A2" t="str">
            <v>MUNICIPALIDAD DE SANTA 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2"/>
  <sheetViews>
    <sheetView tabSelected="1" zoomScale="110" zoomScaleNormal="110" zoomScalePageLayoutView="0" workbookViewId="0" topLeftCell="A1">
      <selection activeCell="A13" sqref="A13"/>
    </sheetView>
  </sheetViews>
  <sheetFormatPr defaultColWidth="11.421875" defaultRowHeight="12.75"/>
  <cols>
    <col min="1" max="1" width="19.140625" style="27" customWidth="1"/>
    <col min="2" max="2" width="64.140625" style="27" customWidth="1"/>
    <col min="3" max="3" width="19.57421875" style="27" customWidth="1"/>
    <col min="4" max="4" width="8.8515625" style="27" customWidth="1"/>
    <col min="5" max="5" width="2.57421875" style="27" customWidth="1"/>
    <col min="6" max="6" width="17.8515625" style="27" customWidth="1"/>
    <col min="7" max="7" width="15.8515625" style="27" customWidth="1"/>
    <col min="8" max="9" width="11.421875" style="27" customWidth="1"/>
    <col min="10" max="10" width="11.7109375" style="27" bestFit="1" customWidth="1"/>
    <col min="11" max="16384" width="11.421875" style="27" customWidth="1"/>
  </cols>
  <sheetData>
    <row r="1" spans="1:6" ht="15.75">
      <c r="A1" s="353" t="s">
        <v>19</v>
      </c>
      <c r="B1" s="353"/>
      <c r="C1" s="353"/>
      <c r="D1" s="353"/>
      <c r="E1" s="28"/>
      <c r="F1" s="114"/>
    </row>
    <row r="2" spans="1:6" ht="15.75">
      <c r="A2" s="353" t="s">
        <v>252</v>
      </c>
      <c r="B2" s="353"/>
      <c r="C2" s="353"/>
      <c r="D2" s="353"/>
      <c r="E2" s="28"/>
      <c r="F2" s="114"/>
    </row>
    <row r="3" spans="1:6" ht="15.75">
      <c r="A3" s="353" t="s">
        <v>16</v>
      </c>
      <c r="B3" s="353"/>
      <c r="C3" s="353"/>
      <c r="D3" s="353"/>
      <c r="E3" s="28"/>
      <c r="F3" s="114"/>
    </row>
    <row r="4" spans="1:6" ht="12.75">
      <c r="A4" s="102"/>
      <c r="B4" s="102"/>
      <c r="C4" s="134"/>
      <c r="D4" s="28"/>
      <c r="E4" s="28"/>
      <c r="F4" s="351" t="s">
        <v>116</v>
      </c>
    </row>
    <row r="5" spans="1:6" ht="15.75" customHeight="1">
      <c r="A5" s="297" t="s">
        <v>117</v>
      </c>
      <c r="B5" s="297" t="s">
        <v>17</v>
      </c>
      <c r="C5" s="298" t="s">
        <v>118</v>
      </c>
      <c r="D5" s="297" t="s">
        <v>37</v>
      </c>
      <c r="E5" s="28"/>
      <c r="F5" s="352"/>
    </row>
    <row r="6" spans="1:6" ht="19.5" customHeight="1">
      <c r="A6" s="103" t="s">
        <v>128</v>
      </c>
      <c r="B6" s="103" t="s">
        <v>129</v>
      </c>
      <c r="C6" s="116">
        <f>+C7+C8</f>
        <v>705016015.33</v>
      </c>
      <c r="D6" s="131">
        <f>+C6/C9</f>
        <v>1</v>
      </c>
      <c r="E6" s="28"/>
      <c r="F6" s="114"/>
    </row>
    <row r="7" spans="1:11" ht="19.5" customHeight="1">
      <c r="A7" s="94" t="s">
        <v>119</v>
      </c>
      <c r="B7" s="94" t="s">
        <v>228</v>
      </c>
      <c r="C7" s="147">
        <v>661440312.11</v>
      </c>
      <c r="D7" s="131">
        <f>+C7/$C$9</f>
        <v>0.9381918959676351</v>
      </c>
      <c r="E7" s="28"/>
      <c r="F7" s="354"/>
      <c r="G7" s="354"/>
      <c r="H7" s="354"/>
      <c r="I7" s="354"/>
      <c r="J7" s="354"/>
      <c r="K7" s="354"/>
    </row>
    <row r="8" spans="1:6" ht="19.5" customHeight="1">
      <c r="A8" s="94" t="s">
        <v>120</v>
      </c>
      <c r="B8" s="94" t="s">
        <v>229</v>
      </c>
      <c r="C8" s="132">
        <v>43575703.22</v>
      </c>
      <c r="D8" s="131">
        <f>+C8/$C$9</f>
        <v>0.061808104032364884</v>
      </c>
      <c r="E8" s="28"/>
      <c r="F8" s="114"/>
    </row>
    <row r="9" spans="1:6" ht="12.75">
      <c r="A9" s="349" t="s">
        <v>121</v>
      </c>
      <c r="B9" s="350"/>
      <c r="C9" s="295">
        <f>+C6</f>
        <v>705016015.33</v>
      </c>
      <c r="D9" s="296">
        <f>+C9/C9</f>
        <v>1</v>
      </c>
      <c r="E9" s="28"/>
      <c r="F9" s="114"/>
    </row>
    <row r="12" ht="12.75">
      <c r="C12" s="227"/>
    </row>
  </sheetData>
  <sheetProtection/>
  <mergeCells count="6">
    <mergeCell ref="A9:B9"/>
    <mergeCell ref="F4:F5"/>
    <mergeCell ref="A1:D1"/>
    <mergeCell ref="A2:D2"/>
    <mergeCell ref="A3:D3"/>
    <mergeCell ref="F7:K7"/>
  </mergeCells>
  <printOptions horizontalCentered="1"/>
  <pageMargins left="0.5905511811023623" right="0.5905511811023623" top="0.7480314960629921" bottom="0.984251968503937" header="0" footer="0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34"/>
  <sheetViews>
    <sheetView zoomScalePageLayoutView="0" workbookViewId="0" topLeftCell="A16">
      <selection activeCell="A29" sqref="A29"/>
    </sheetView>
  </sheetViews>
  <sheetFormatPr defaultColWidth="11.421875" defaultRowHeight="12.75"/>
  <cols>
    <col min="1" max="1" width="71.7109375" style="0" customWidth="1"/>
    <col min="2" max="2" width="15.28125" style="236" customWidth="1"/>
  </cols>
  <sheetData>
    <row r="1" spans="1:11" ht="15.75">
      <c r="A1" s="372" t="s">
        <v>19</v>
      </c>
      <c r="B1" s="37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72" t="s">
        <v>252</v>
      </c>
      <c r="B2" s="372"/>
      <c r="C2" s="2"/>
      <c r="D2" s="2"/>
      <c r="E2" s="2"/>
      <c r="F2" s="2"/>
      <c r="G2" s="2"/>
      <c r="H2" s="2"/>
      <c r="I2" s="2"/>
      <c r="J2" s="2"/>
      <c r="K2" s="2"/>
    </row>
    <row r="3" ht="15">
      <c r="A3" s="89"/>
    </row>
    <row r="4" spans="1:2" ht="15.75">
      <c r="A4" s="442" t="s">
        <v>143</v>
      </c>
      <c r="B4" s="442"/>
    </row>
    <row r="6" spans="1:2" s="87" customFormat="1" ht="15" customHeight="1">
      <c r="A6" s="128" t="s">
        <v>147</v>
      </c>
      <c r="B6" s="237" t="s">
        <v>133</v>
      </c>
    </row>
    <row r="7" spans="1:2" s="87" customFormat="1" ht="15" customHeight="1">
      <c r="A7" s="129"/>
      <c r="B7" s="238"/>
    </row>
    <row r="8" spans="1:2" s="87" customFormat="1" ht="15" customHeight="1">
      <c r="A8" s="128" t="s">
        <v>148</v>
      </c>
      <c r="B8" s="237" t="s">
        <v>134</v>
      </c>
    </row>
    <row r="9" spans="1:2" s="87" customFormat="1" ht="15" customHeight="1">
      <c r="A9" s="129"/>
      <c r="B9" s="239"/>
    </row>
    <row r="10" spans="1:2" s="87" customFormat="1" ht="15" customHeight="1">
      <c r="A10" s="128" t="s">
        <v>155</v>
      </c>
      <c r="B10" s="237" t="s">
        <v>172</v>
      </c>
    </row>
    <row r="11" spans="1:2" s="87" customFormat="1" ht="15" customHeight="1">
      <c r="A11" s="130"/>
      <c r="B11" s="238"/>
    </row>
    <row r="12" spans="1:2" s="87" customFormat="1" ht="15" customHeight="1">
      <c r="A12" s="188" t="s">
        <v>223</v>
      </c>
      <c r="B12" s="237" t="s">
        <v>217</v>
      </c>
    </row>
    <row r="13" spans="1:2" s="87" customFormat="1" ht="15" customHeight="1">
      <c r="A13" s="130"/>
      <c r="B13" s="240"/>
    </row>
    <row r="14" spans="1:2" s="87" customFormat="1" ht="15" customHeight="1">
      <c r="A14" s="128" t="s">
        <v>149</v>
      </c>
      <c r="B14" s="237" t="s">
        <v>215</v>
      </c>
    </row>
    <row r="15" spans="1:2" s="88" customFormat="1" ht="15" customHeight="1">
      <c r="A15" s="130"/>
      <c r="B15" s="239"/>
    </row>
    <row r="16" spans="1:2" s="87" customFormat="1" ht="36" customHeight="1">
      <c r="A16" s="189" t="s">
        <v>181</v>
      </c>
      <c r="B16" s="237" t="s">
        <v>325</v>
      </c>
    </row>
    <row r="17" spans="1:2" s="87" customFormat="1" ht="15" customHeight="1">
      <c r="A17" s="129"/>
      <c r="B17" s="238"/>
    </row>
    <row r="18" spans="1:2" s="87" customFormat="1" ht="17.25" customHeight="1">
      <c r="A18" s="128" t="s">
        <v>70</v>
      </c>
      <c r="B18" s="237" t="s">
        <v>326</v>
      </c>
    </row>
    <row r="19" spans="1:2" s="87" customFormat="1" ht="15" customHeight="1">
      <c r="A19" s="129"/>
      <c r="B19" s="238"/>
    </row>
    <row r="20" spans="1:2" s="87" customFormat="1" ht="15" customHeight="1">
      <c r="A20" s="128" t="s">
        <v>152</v>
      </c>
      <c r="B20" s="237" t="s">
        <v>327</v>
      </c>
    </row>
    <row r="21" spans="1:2" s="87" customFormat="1" ht="15" customHeight="1">
      <c r="A21" s="129"/>
      <c r="B21" s="238"/>
    </row>
    <row r="22" spans="1:2" s="87" customFormat="1" ht="15" customHeight="1">
      <c r="A22" s="128" t="s">
        <v>144</v>
      </c>
      <c r="B22" s="237" t="s">
        <v>198</v>
      </c>
    </row>
    <row r="23" spans="1:2" s="87" customFormat="1" ht="15" customHeight="1">
      <c r="A23" s="129"/>
      <c r="B23" s="238"/>
    </row>
    <row r="24" spans="1:2" s="87" customFormat="1" ht="15" customHeight="1">
      <c r="A24" s="128" t="s">
        <v>145</v>
      </c>
      <c r="B24" s="237" t="s">
        <v>224</v>
      </c>
    </row>
    <row r="25" spans="1:2" s="87" customFormat="1" ht="15" customHeight="1">
      <c r="A25" s="129"/>
      <c r="B25" s="238"/>
    </row>
    <row r="26" spans="1:2" s="87" customFormat="1" ht="15" customHeight="1">
      <c r="A26" s="128" t="s">
        <v>146</v>
      </c>
      <c r="B26" s="237" t="s">
        <v>225</v>
      </c>
    </row>
    <row r="27" spans="1:2" s="87" customFormat="1" ht="15" customHeight="1">
      <c r="A27" s="129"/>
      <c r="B27" s="238"/>
    </row>
    <row r="28" spans="1:2" s="87" customFormat="1" ht="15" customHeight="1">
      <c r="A28" s="188" t="s">
        <v>182</v>
      </c>
      <c r="B28" s="237" t="s">
        <v>328</v>
      </c>
    </row>
    <row r="29" spans="1:2" s="87" customFormat="1" ht="15" customHeight="1">
      <c r="A29" s="129"/>
      <c r="B29" s="238"/>
    </row>
    <row r="30" spans="1:2" s="87" customFormat="1" ht="15" customHeight="1">
      <c r="A30" s="188" t="s">
        <v>183</v>
      </c>
      <c r="B30" s="237" t="s">
        <v>226</v>
      </c>
    </row>
    <row r="31" spans="1:2" s="87" customFormat="1" ht="15" customHeight="1">
      <c r="A31" s="129"/>
      <c r="B31" s="238"/>
    </row>
    <row r="32" spans="1:2" s="87" customFormat="1" ht="15" customHeight="1">
      <c r="A32" s="188" t="s">
        <v>184</v>
      </c>
      <c r="B32" s="237" t="s">
        <v>227</v>
      </c>
    </row>
    <row r="33" spans="1:2" s="87" customFormat="1" ht="15" customHeight="1">
      <c r="A33" s="129"/>
      <c r="B33" s="238"/>
    </row>
    <row r="34" spans="1:2" s="87" customFormat="1" ht="15" customHeight="1">
      <c r="A34" s="129"/>
      <c r="B34" s="236"/>
    </row>
  </sheetData>
  <sheetProtection/>
  <mergeCells count="3">
    <mergeCell ref="A1:B1"/>
    <mergeCell ref="A2:B2"/>
    <mergeCell ref="A4:B4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6.421875" style="65" customWidth="1"/>
    <col min="2" max="2" width="18.421875" style="65" hidden="1" customWidth="1"/>
    <col min="3" max="3" width="61.140625" style="62" customWidth="1"/>
    <col min="4" max="4" width="26.7109375" style="66" bestFit="1" customWidth="1"/>
    <col min="5" max="5" width="16.57421875" style="62" bestFit="1" customWidth="1"/>
    <col min="6" max="6" width="16.28125" style="62" customWidth="1"/>
    <col min="7" max="16384" width="11.421875" style="62" customWidth="1"/>
  </cols>
  <sheetData>
    <row r="1" spans="1:4" ht="15.75">
      <c r="A1" s="355" t="s">
        <v>24</v>
      </c>
      <c r="B1" s="355"/>
      <c r="C1" s="355"/>
      <c r="D1" s="355"/>
    </row>
    <row r="2" spans="1:4" ht="15.75">
      <c r="A2" s="355" t="s">
        <v>252</v>
      </c>
      <c r="B2" s="355"/>
      <c r="C2" s="355"/>
      <c r="D2" s="355"/>
    </row>
    <row r="3" spans="1:4" ht="16.5" thickBot="1">
      <c r="A3" s="91"/>
      <c r="B3" s="91"/>
      <c r="C3" s="91"/>
      <c r="D3" s="91"/>
    </row>
    <row r="4" spans="1:6" ht="37.5" customHeight="1">
      <c r="A4" s="299" t="s">
        <v>139</v>
      </c>
      <c r="B4" s="299" t="s">
        <v>122</v>
      </c>
      <c r="C4" s="299" t="s">
        <v>86</v>
      </c>
      <c r="D4" s="299" t="s">
        <v>14</v>
      </c>
      <c r="F4" s="66"/>
    </row>
    <row r="5" spans="1:5" ht="18" customHeight="1">
      <c r="A5" s="241"/>
      <c r="B5" s="241"/>
      <c r="C5" s="241"/>
      <c r="D5" s="242">
        <f>+SUM(D6:D11)</f>
        <v>51722490.99</v>
      </c>
      <c r="E5" s="66"/>
    </row>
    <row r="6" spans="1:4" s="285" customFormat="1" ht="19.5" customHeight="1">
      <c r="A6" s="282" t="s">
        <v>263</v>
      </c>
      <c r="B6" s="283"/>
      <c r="C6" s="264" t="s">
        <v>264</v>
      </c>
      <c r="D6" s="284">
        <v>30000000</v>
      </c>
    </row>
    <row r="7" spans="1:4" s="281" customFormat="1" ht="19.5" customHeight="1">
      <c r="A7" s="280" t="s">
        <v>271</v>
      </c>
      <c r="B7" s="145"/>
      <c r="C7" s="207" t="s">
        <v>272</v>
      </c>
      <c r="D7" s="150">
        <v>15440312.11</v>
      </c>
    </row>
    <row r="8" spans="1:4" ht="31.5" customHeight="1">
      <c r="A8" s="282" t="s">
        <v>164</v>
      </c>
      <c r="B8" s="283" t="s">
        <v>120</v>
      </c>
      <c r="C8" s="264" t="s">
        <v>329</v>
      </c>
      <c r="D8" s="284">
        <v>448727.06</v>
      </c>
    </row>
    <row r="9" spans="1:4" s="64" customFormat="1" ht="35.25" customHeight="1">
      <c r="A9" s="280" t="s">
        <v>165</v>
      </c>
      <c r="B9" s="145" t="s">
        <v>120</v>
      </c>
      <c r="C9" s="207" t="s">
        <v>330</v>
      </c>
      <c r="D9" s="150">
        <v>1346181.19</v>
      </c>
    </row>
    <row r="10" spans="1:4" s="64" customFormat="1" ht="39" customHeight="1">
      <c r="A10" s="282" t="s">
        <v>166</v>
      </c>
      <c r="B10" s="283" t="s">
        <v>120</v>
      </c>
      <c r="C10" s="264" t="s">
        <v>331</v>
      </c>
      <c r="D10" s="284">
        <v>4487270.63</v>
      </c>
    </row>
    <row r="11" spans="1:4" s="64" customFormat="1" ht="21.75" customHeight="1" thickBot="1">
      <c r="A11" s="190"/>
      <c r="B11" s="179"/>
      <c r="C11" s="179"/>
      <c r="D11" s="191"/>
    </row>
    <row r="12" spans="1:4" ht="15.75" thickBot="1">
      <c r="A12" s="356" t="s">
        <v>18</v>
      </c>
      <c r="B12" s="357"/>
      <c r="C12" s="358"/>
      <c r="D12" s="300">
        <f>SUM(D6:D11)</f>
        <v>51722490.99</v>
      </c>
    </row>
    <row r="13" ht="12.75">
      <c r="C13" s="54"/>
    </row>
    <row r="17" ht="12.75">
      <c r="C17" s="66"/>
    </row>
    <row r="20" spans="1:4" s="85" customFormat="1" ht="12.75">
      <c r="A20" s="67"/>
      <c r="B20" s="90"/>
      <c r="C20" s="29"/>
      <c r="D20" s="30"/>
    </row>
  </sheetData>
  <sheetProtection/>
  <protectedRanges>
    <protectedRange password="EBFB" sqref="D8" name="SUPERAVIT"/>
  </protectedRanges>
  <mergeCells count="3">
    <mergeCell ref="A1:D1"/>
    <mergeCell ref="A2:D2"/>
    <mergeCell ref="A12:C12"/>
  </mergeCells>
  <printOptions horizontalCentered="1"/>
  <pageMargins left="0.1968503937007874" right="0.1968503937007874" top="0.3937007874015748" bottom="0.15748031496062992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9.421875" style="6" customWidth="1"/>
    <col min="2" max="2" width="63.57421875" style="6" customWidth="1"/>
    <col min="3" max="3" width="20.421875" style="1" customWidth="1"/>
    <col min="5" max="5" width="15.421875" style="0" bestFit="1" customWidth="1"/>
  </cols>
  <sheetData>
    <row r="1" spans="1:3" ht="18.75" customHeight="1">
      <c r="A1" s="359" t="s">
        <v>23</v>
      </c>
      <c r="B1" s="359"/>
      <c r="C1" s="359"/>
    </row>
    <row r="2" spans="1:3" ht="18" customHeight="1">
      <c r="A2" s="359" t="s">
        <v>252</v>
      </c>
      <c r="B2" s="359"/>
      <c r="C2" s="359"/>
    </row>
    <row r="3" spans="1:3" ht="18" customHeight="1" thickBot="1">
      <c r="A3" s="92"/>
      <c r="B3" s="92"/>
      <c r="C3" s="92"/>
    </row>
    <row r="4" spans="1:3" s="27" customFormat="1" ht="38.25" customHeight="1">
      <c r="A4" s="299" t="s">
        <v>139</v>
      </c>
      <c r="B4" s="299" t="s">
        <v>86</v>
      </c>
      <c r="C4" s="299" t="s">
        <v>14</v>
      </c>
    </row>
    <row r="5" spans="1:5" ht="15" customHeight="1">
      <c r="A5" s="250"/>
      <c r="B5" s="251"/>
      <c r="C5" s="252">
        <f>SUM(C6:C11)</f>
        <v>20190267.560000002</v>
      </c>
      <c r="E5" s="1"/>
    </row>
    <row r="6" spans="1:5" s="27" customFormat="1" ht="19.5" customHeight="1">
      <c r="A6" s="286" t="s">
        <v>267</v>
      </c>
      <c r="B6" s="287" t="s">
        <v>268</v>
      </c>
      <c r="C6" s="288">
        <v>7500000</v>
      </c>
      <c r="E6" s="133"/>
    </row>
    <row r="7" spans="1:5" s="27" customFormat="1" ht="19.5" customHeight="1">
      <c r="A7" s="278" t="s">
        <v>274</v>
      </c>
      <c r="B7" s="279" t="s">
        <v>275</v>
      </c>
      <c r="C7" s="208">
        <v>2500000</v>
      </c>
      <c r="E7" s="133"/>
    </row>
    <row r="8" spans="1:5" s="27" customFormat="1" ht="19.5" customHeight="1">
      <c r="A8" s="286" t="s">
        <v>276</v>
      </c>
      <c r="B8" s="287" t="s">
        <v>277</v>
      </c>
      <c r="C8" s="288">
        <v>969012.3900000001</v>
      </c>
      <c r="E8" s="133"/>
    </row>
    <row r="9" spans="1:5" s="27" customFormat="1" ht="19.5" customHeight="1">
      <c r="A9" s="278" t="s">
        <v>269</v>
      </c>
      <c r="B9" s="279" t="s">
        <v>270</v>
      </c>
      <c r="C9" s="208">
        <v>2221255.170000002</v>
      </c>
      <c r="E9" s="133"/>
    </row>
    <row r="10" spans="1:5" s="27" customFormat="1" ht="19.5" customHeight="1">
      <c r="A10" s="286" t="s">
        <v>292</v>
      </c>
      <c r="B10" s="287" t="s">
        <v>293</v>
      </c>
      <c r="C10" s="288">
        <v>7000000</v>
      </c>
      <c r="E10" s="133"/>
    </row>
    <row r="11" spans="1:5" s="27" customFormat="1" ht="15" customHeight="1" thickBot="1">
      <c r="A11" s="180"/>
      <c r="B11" s="145"/>
      <c r="C11" s="208"/>
      <c r="E11" s="133"/>
    </row>
    <row r="12" spans="1:3" ht="16.5" thickBot="1">
      <c r="A12" s="360" t="s">
        <v>18</v>
      </c>
      <c r="B12" s="361"/>
      <c r="C12" s="301">
        <f>SUM(C6:C11)</f>
        <v>20190267.560000002</v>
      </c>
    </row>
    <row r="15" ht="12.75">
      <c r="B15" s="25"/>
    </row>
  </sheetData>
  <sheetProtection/>
  <protectedRanges>
    <protectedRange password="EBFB" sqref="C9" name="SUPERAVIT_1"/>
  </protectedRanges>
  <mergeCells count="3">
    <mergeCell ref="A1:C1"/>
    <mergeCell ref="A2:C2"/>
    <mergeCell ref="A12:B12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20.8515625" style="200" customWidth="1"/>
    <col min="2" max="2" width="61.7109375" style="194" customWidth="1"/>
    <col min="3" max="3" width="21.140625" style="201" customWidth="1"/>
    <col min="4" max="4" width="16.57421875" style="194" bestFit="1" customWidth="1"/>
    <col min="5" max="5" width="14.140625" style="194" bestFit="1" customWidth="1"/>
    <col min="6" max="16384" width="11.421875" style="194" customWidth="1"/>
  </cols>
  <sheetData>
    <row r="1" spans="1:3" ht="15">
      <c r="A1" s="362" t="s">
        <v>26</v>
      </c>
      <c r="B1" s="362"/>
      <c r="C1" s="362"/>
    </row>
    <row r="2" spans="1:3" ht="15">
      <c r="A2" s="362" t="s">
        <v>252</v>
      </c>
      <c r="B2" s="362"/>
      <c r="C2" s="362"/>
    </row>
    <row r="3" spans="1:3" ht="15.75" thickBot="1">
      <c r="A3" s="195"/>
      <c r="B3" s="196"/>
      <c r="C3" s="196"/>
    </row>
    <row r="4" spans="1:3" ht="29.25" customHeight="1" thickBot="1">
      <c r="A4" s="299" t="s">
        <v>139</v>
      </c>
      <c r="B4" s="302" t="s">
        <v>86</v>
      </c>
      <c r="C4" s="303" t="s">
        <v>14</v>
      </c>
    </row>
    <row r="5" spans="1:4" ht="19.5" customHeight="1">
      <c r="A5" s="197"/>
      <c r="B5" s="198"/>
      <c r="C5" s="97">
        <f>SUM(C6:C18)</f>
        <v>633103256.78</v>
      </c>
      <c r="D5" s="201"/>
    </row>
    <row r="6" spans="1:3" s="199" customFormat="1" ht="29.25" customHeight="1">
      <c r="A6" s="264" t="s">
        <v>260</v>
      </c>
      <c r="B6" s="265" t="s">
        <v>261</v>
      </c>
      <c r="C6" s="266">
        <v>100000000</v>
      </c>
    </row>
    <row r="7" spans="1:3" s="199" customFormat="1" ht="32.25" customHeight="1">
      <c r="A7" s="207" t="s">
        <v>288</v>
      </c>
      <c r="B7" s="272" t="s">
        <v>285</v>
      </c>
      <c r="C7" s="150">
        <v>35000000</v>
      </c>
    </row>
    <row r="8" spans="1:3" s="199" customFormat="1" ht="29.25" customHeight="1">
      <c r="A8" s="264" t="s">
        <v>255</v>
      </c>
      <c r="B8" s="265" t="s">
        <v>256</v>
      </c>
      <c r="C8" s="266">
        <v>30000000</v>
      </c>
    </row>
    <row r="9" spans="1:3" s="199" customFormat="1" ht="27.75" customHeight="1">
      <c r="A9" s="207" t="s">
        <v>290</v>
      </c>
      <c r="B9" s="272" t="s">
        <v>294</v>
      </c>
      <c r="C9" s="150">
        <v>16350000</v>
      </c>
    </row>
    <row r="10" spans="1:3" s="199" customFormat="1" ht="29.25" customHeight="1">
      <c r="A10" s="264" t="s">
        <v>257</v>
      </c>
      <c r="B10" s="265" t="s">
        <v>258</v>
      </c>
      <c r="C10" s="266">
        <v>40000000</v>
      </c>
    </row>
    <row r="11" spans="1:3" s="199" customFormat="1" ht="29.25" customHeight="1">
      <c r="A11" s="207" t="s">
        <v>257</v>
      </c>
      <c r="B11" s="272" t="s">
        <v>259</v>
      </c>
      <c r="C11" s="150">
        <v>30000000</v>
      </c>
    </row>
    <row r="12" spans="1:3" s="199" customFormat="1" ht="29.25" customHeight="1">
      <c r="A12" s="264" t="s">
        <v>257</v>
      </c>
      <c r="B12" s="265" t="s">
        <v>262</v>
      </c>
      <c r="C12" s="266">
        <v>55000000</v>
      </c>
    </row>
    <row r="13" spans="1:3" s="199" customFormat="1" ht="29.25" customHeight="1">
      <c r="A13" s="207" t="s">
        <v>289</v>
      </c>
      <c r="B13" s="272" t="s">
        <v>273</v>
      </c>
      <c r="C13" s="150">
        <f>20103256.78+1650000</f>
        <v>21753256.78</v>
      </c>
    </row>
    <row r="14" spans="1:3" s="199" customFormat="1" ht="29.25" customHeight="1">
      <c r="A14" s="264" t="s">
        <v>257</v>
      </c>
      <c r="B14" s="265" t="s">
        <v>287</v>
      </c>
      <c r="C14" s="266">
        <v>30000000</v>
      </c>
    </row>
    <row r="15" spans="1:3" s="199" customFormat="1" ht="27" customHeight="1">
      <c r="A15" s="207" t="s">
        <v>289</v>
      </c>
      <c r="B15" s="272" t="s">
        <v>283</v>
      </c>
      <c r="C15" s="150">
        <v>40000000</v>
      </c>
    </row>
    <row r="16" spans="1:3" s="199" customFormat="1" ht="29.25" customHeight="1">
      <c r="A16" s="264" t="s">
        <v>286</v>
      </c>
      <c r="B16" s="265" t="s">
        <v>284</v>
      </c>
      <c r="C16" s="266">
        <v>15000000</v>
      </c>
    </row>
    <row r="17" spans="1:3" s="199" customFormat="1" ht="29.25" customHeight="1">
      <c r="A17" s="207" t="s">
        <v>266</v>
      </c>
      <c r="B17" s="272" t="s">
        <v>291</v>
      </c>
      <c r="C17" s="150">
        <v>50000000</v>
      </c>
    </row>
    <row r="18" spans="1:3" s="199" customFormat="1" ht="27" customHeight="1">
      <c r="A18" s="264" t="s">
        <v>266</v>
      </c>
      <c r="B18" s="265" t="s">
        <v>254</v>
      </c>
      <c r="C18" s="266">
        <v>170000000</v>
      </c>
    </row>
    <row r="19" spans="1:3" ht="15.75" thickBot="1">
      <c r="A19" s="363" t="s">
        <v>18</v>
      </c>
      <c r="B19" s="364"/>
      <c r="C19" s="304">
        <f>SUM(C6:C18)</f>
        <v>633103256.78</v>
      </c>
    </row>
  </sheetData>
  <sheetProtection/>
  <mergeCells count="3">
    <mergeCell ref="A1:C1"/>
    <mergeCell ref="A2:C2"/>
    <mergeCell ref="A19:B1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2">
      <selection activeCell="C10" sqref="C10"/>
    </sheetView>
  </sheetViews>
  <sheetFormatPr defaultColWidth="11.421875" defaultRowHeight="12.75"/>
  <cols>
    <col min="1" max="1" width="20.421875" style="34" customWidth="1"/>
    <col min="2" max="2" width="21.28125" style="34" hidden="1" customWidth="1"/>
    <col min="3" max="3" width="62.57421875" style="46" customWidth="1"/>
    <col min="4" max="4" width="19.00390625" style="46" customWidth="1"/>
    <col min="5" max="5" width="52.8515625" style="34" customWidth="1"/>
    <col min="6" max="6" width="11.421875" style="26" customWidth="1"/>
    <col min="7" max="7" width="13.7109375" style="26" bestFit="1" customWidth="1"/>
    <col min="8" max="8" width="12.7109375" style="26" bestFit="1" customWidth="1"/>
    <col min="9" max="16384" width="11.421875" style="26" customWidth="1"/>
  </cols>
  <sheetData>
    <row r="1" spans="1:5" ht="15.75">
      <c r="A1" s="355" t="s">
        <v>157</v>
      </c>
      <c r="B1" s="355"/>
      <c r="C1" s="355"/>
      <c r="D1" s="355"/>
      <c r="E1" s="355"/>
    </row>
    <row r="2" spans="1:5" ht="12.75" customHeight="1">
      <c r="A2" s="355" t="s">
        <v>252</v>
      </c>
      <c r="B2" s="355"/>
      <c r="C2" s="355"/>
      <c r="D2" s="355"/>
      <c r="E2" s="355"/>
    </row>
    <row r="3" spans="1:5" ht="12.75" customHeight="1" thickBot="1">
      <c r="A3" s="47"/>
      <c r="B3" s="47"/>
      <c r="C3" s="47"/>
      <c r="D3" s="47"/>
      <c r="E3" s="47"/>
    </row>
    <row r="4" spans="1:5" ht="35.25" customHeight="1" thickBot="1">
      <c r="A4" s="273" t="s">
        <v>139</v>
      </c>
      <c r="B4" s="274" t="s">
        <v>122</v>
      </c>
      <c r="C4" s="273" t="s">
        <v>86</v>
      </c>
      <c r="D4" s="273" t="s">
        <v>14</v>
      </c>
      <c r="E4" s="273" t="s">
        <v>15</v>
      </c>
    </row>
    <row r="5" spans="1:7" ht="12.75">
      <c r="A5" s="203"/>
      <c r="B5" s="144"/>
      <c r="C5" s="204"/>
      <c r="D5" s="205">
        <f>SUM(D6:D11)</f>
        <v>0</v>
      </c>
      <c r="E5" s="206"/>
      <c r="G5" s="45"/>
    </row>
    <row r="6" spans="1:5" s="193" customFormat="1" ht="28.5" customHeight="1">
      <c r="A6" s="267"/>
      <c r="B6" s="268"/>
      <c r="C6" s="269"/>
      <c r="D6" s="270"/>
      <c r="E6" s="271"/>
    </row>
    <row r="7" spans="1:7" s="193" customFormat="1" ht="14.25">
      <c r="A7" s="146"/>
      <c r="B7" s="149"/>
      <c r="C7" s="243"/>
      <c r="D7" s="192"/>
      <c r="E7" s="145"/>
      <c r="G7" s="244"/>
    </row>
    <row r="8" spans="1:5" ht="14.25">
      <c r="A8" s="267"/>
      <c r="B8" s="268"/>
      <c r="C8" s="269"/>
      <c r="D8" s="270"/>
      <c r="E8" s="271"/>
    </row>
    <row r="9" spans="1:5" ht="14.25">
      <c r="A9" s="146"/>
      <c r="B9" s="149"/>
      <c r="C9" s="243"/>
      <c r="D9" s="192"/>
      <c r="E9" s="145"/>
    </row>
    <row r="10" spans="1:5" ht="14.25">
      <c r="A10" s="267"/>
      <c r="B10" s="268"/>
      <c r="C10" s="269"/>
      <c r="D10" s="270"/>
      <c r="E10" s="271"/>
    </row>
    <row r="11" spans="1:5" ht="14.25">
      <c r="A11" s="146"/>
      <c r="B11" s="149"/>
      <c r="C11" s="243"/>
      <c r="D11" s="192"/>
      <c r="E11" s="145"/>
    </row>
    <row r="12" spans="1:5" ht="15">
      <c r="A12" s="365" t="s">
        <v>18</v>
      </c>
      <c r="B12" s="365"/>
      <c r="C12" s="365"/>
      <c r="D12" s="275">
        <f>SUM(D6:D11)</f>
        <v>0</v>
      </c>
      <c r="E12" s="276"/>
    </row>
    <row r="16" ht="12.75">
      <c r="D16" s="245">
        <f>+D12-'Gral y X Prog.'!I6</f>
        <v>0</v>
      </c>
    </row>
  </sheetData>
  <sheetProtection/>
  <mergeCells count="3">
    <mergeCell ref="A1:E1"/>
    <mergeCell ref="A2:E2"/>
    <mergeCell ref="A12:C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77"/>
  <sheetViews>
    <sheetView zoomScalePageLayoutView="0" workbookViewId="0" topLeftCell="A1">
      <selection activeCell="C66" sqref="C66"/>
    </sheetView>
  </sheetViews>
  <sheetFormatPr defaultColWidth="11.421875" defaultRowHeight="12.75"/>
  <cols>
    <col min="1" max="1" width="12.421875" style="56" customWidth="1"/>
    <col min="2" max="2" width="39.28125" style="57" customWidth="1"/>
    <col min="3" max="3" width="17.57421875" style="50" customWidth="1"/>
    <col min="4" max="4" width="7.57421875" style="50" customWidth="1"/>
    <col min="5" max="5" width="18.28125" style="50" customWidth="1"/>
    <col min="6" max="6" width="6.57421875" style="50" customWidth="1"/>
    <col min="7" max="7" width="14.8515625" style="50" customWidth="1"/>
    <col min="8" max="8" width="6.57421875" style="50" customWidth="1"/>
    <col min="9" max="9" width="15.140625" style="50" customWidth="1"/>
    <col min="10" max="10" width="8.7109375" style="58" customWidth="1"/>
    <col min="11" max="11" width="16.7109375" style="59" customWidth="1"/>
    <col min="12" max="12" width="8.7109375" style="58" customWidth="1"/>
    <col min="13" max="13" width="14.8515625" style="28" bestFit="1" customWidth="1"/>
    <col min="14" max="16384" width="11.421875" style="28" customWidth="1"/>
  </cols>
  <sheetData>
    <row r="1" spans="1:12" ht="12.75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2.75">
      <c r="A2" s="367" t="s">
        <v>252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2.75">
      <c r="A3" s="368" t="s">
        <v>87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ht="42" customHeight="1" thickBot="1">
      <c r="A5" s="305" t="s">
        <v>20</v>
      </c>
      <c r="B5" s="306" t="s">
        <v>21</v>
      </c>
      <c r="C5" s="307" t="s">
        <v>52</v>
      </c>
      <c r="D5" s="307"/>
      <c r="E5" s="307" t="s">
        <v>75</v>
      </c>
      <c r="F5" s="307" t="s">
        <v>37</v>
      </c>
      <c r="G5" s="307" t="s">
        <v>76</v>
      </c>
      <c r="H5" s="308" t="s">
        <v>37</v>
      </c>
      <c r="I5" s="309" t="s">
        <v>137</v>
      </c>
      <c r="J5" s="308" t="s">
        <v>37</v>
      </c>
      <c r="K5" s="307" t="s">
        <v>77</v>
      </c>
      <c r="L5" s="310" t="s">
        <v>37</v>
      </c>
      <c r="M5" s="50"/>
    </row>
    <row r="6" spans="1:13" ht="12.75">
      <c r="A6" s="48"/>
      <c r="B6" s="61" t="s">
        <v>38</v>
      </c>
      <c r="C6" s="49">
        <f aca="true" t="shared" si="0" ref="C6:J6">C7+C18+C31+C43+C45+C58+C65+C70+C72</f>
        <v>51722490.99</v>
      </c>
      <c r="D6" s="60">
        <f t="shared" si="0"/>
        <v>0.9999999999999999</v>
      </c>
      <c r="E6" s="49">
        <f t="shared" si="0"/>
        <v>20190267.560000002</v>
      </c>
      <c r="F6" s="60">
        <f t="shared" si="0"/>
        <v>1</v>
      </c>
      <c r="G6" s="49">
        <f t="shared" si="0"/>
        <v>633103256.78</v>
      </c>
      <c r="H6" s="60">
        <f t="shared" si="0"/>
        <v>1</v>
      </c>
      <c r="I6" s="49">
        <f t="shared" si="0"/>
        <v>0</v>
      </c>
      <c r="J6" s="60">
        <f t="shared" si="0"/>
        <v>0</v>
      </c>
      <c r="K6" s="49">
        <f>C6+E6+G6+I6</f>
        <v>705016015.3299999</v>
      </c>
      <c r="L6" s="86">
        <v>1</v>
      </c>
      <c r="M6" s="50"/>
    </row>
    <row r="7" spans="1:12" s="202" customFormat="1" ht="16.5" customHeight="1">
      <c r="A7" s="311">
        <v>0</v>
      </c>
      <c r="B7" s="312" t="s">
        <v>126</v>
      </c>
      <c r="C7" s="313">
        <f>SUM(C9:C16)</f>
        <v>0</v>
      </c>
      <c r="D7" s="314">
        <f aca="true" t="shared" si="1" ref="D7:D51">+C7/$C$6</f>
        <v>0</v>
      </c>
      <c r="E7" s="313">
        <f>SUM(E8:E17)</f>
        <v>0</v>
      </c>
      <c r="F7" s="314">
        <f aca="true" t="shared" si="2" ref="F7:F57">+E7/$E$6</f>
        <v>0</v>
      </c>
      <c r="G7" s="313">
        <f>SUM(G9:G16)</f>
        <v>0</v>
      </c>
      <c r="H7" s="314">
        <f aca="true" t="shared" si="3" ref="H7:H39">+G7/$G$6</f>
        <v>0</v>
      </c>
      <c r="I7" s="313">
        <f>SUM(I9:I16)</f>
        <v>0</v>
      </c>
      <c r="J7" s="314">
        <f>+I7/$G$6</f>
        <v>0</v>
      </c>
      <c r="K7" s="313">
        <f>+C7++E7++G7+I7</f>
        <v>0</v>
      </c>
      <c r="L7" s="315">
        <f>+D7++F7+H7+J7</f>
        <v>0</v>
      </c>
    </row>
    <row r="8" spans="1:12" ht="15" customHeight="1">
      <c r="A8" s="41" t="s">
        <v>200</v>
      </c>
      <c r="B8" s="42" t="s">
        <v>196</v>
      </c>
      <c r="C8" s="31">
        <f>SUMIF('Prog-I Detalle'!$A$9:$A$10,A8,'Prog-I Detalle'!$D$9:$D$10)</f>
        <v>0</v>
      </c>
      <c r="D8" s="32">
        <f>+C8/$C$6</f>
        <v>0</v>
      </c>
      <c r="E8" s="31">
        <f>SUMIF('Prog-II Detalle'!$A$6:$A$11,A8,'Prog-II Detalle'!$C$6:$C$11)</f>
        <v>0</v>
      </c>
      <c r="F8" s="32">
        <f>+E8/$E$6</f>
        <v>0</v>
      </c>
      <c r="G8" s="31">
        <f>SUMIF('Prog-III Detalle'!$A$6:$A$18,A8,'Prog-III Detalle'!$C$6:$C$18)</f>
        <v>0</v>
      </c>
      <c r="H8" s="32">
        <f t="shared" si="3"/>
        <v>0</v>
      </c>
      <c r="I8" s="33">
        <f>SUMIF('Prog-IV Detalle'!$A$6:$A$11,A8,'Prog-IV Detalle'!$D$6:$D$11)</f>
        <v>0</v>
      </c>
      <c r="J8" s="32">
        <f>+I8/$G$6</f>
        <v>0</v>
      </c>
      <c r="K8" s="31">
        <f>+C8++E8+G8+I8</f>
        <v>0</v>
      </c>
      <c r="L8" s="44">
        <f>+K8/$K$6</f>
        <v>0</v>
      </c>
    </row>
    <row r="9" spans="1:12" ht="15" customHeight="1">
      <c r="A9" s="41" t="s">
        <v>169</v>
      </c>
      <c r="B9" s="42" t="s">
        <v>203</v>
      </c>
      <c r="C9" s="31">
        <f>SUMIF('Prog-I Detalle'!$A$9:$A$10,A9,'Prog-I Detalle'!$D$9:$D$10)</f>
        <v>0</v>
      </c>
      <c r="D9" s="32">
        <f t="shared" si="1"/>
        <v>0</v>
      </c>
      <c r="E9" s="31">
        <f>SUMIF('Prog-II Detalle'!$A$6:$A$11,A9,'Prog-II Detalle'!$C$6:$C$11)</f>
        <v>0</v>
      </c>
      <c r="F9" s="32">
        <f t="shared" si="2"/>
        <v>0</v>
      </c>
      <c r="G9" s="31">
        <f>SUMIF('Prog-III Detalle'!$A$6:$A$18,A9,'Prog-III Detalle'!$C$6:$C$18)</f>
        <v>0</v>
      </c>
      <c r="H9" s="32">
        <f t="shared" si="3"/>
        <v>0</v>
      </c>
      <c r="I9" s="33">
        <f>SUMIF('Prog-IV Detalle'!$A$6:$A$11,A9,'Prog-IV Detalle'!$D$6:$D$11)</f>
        <v>0</v>
      </c>
      <c r="J9" s="32">
        <f aca="true" t="shared" si="4" ref="J9:J73">+I9/$G$6</f>
        <v>0</v>
      </c>
      <c r="K9" s="31">
        <f>+C9++E9+G9+I9</f>
        <v>0</v>
      </c>
      <c r="L9" s="44">
        <f aca="true" t="shared" si="5" ref="L9:L53">+K9/$K$6</f>
        <v>0</v>
      </c>
    </row>
    <row r="10" spans="1:12" ht="15" customHeight="1">
      <c r="A10" s="41" t="s">
        <v>89</v>
      </c>
      <c r="B10" s="42" t="s">
        <v>135</v>
      </c>
      <c r="C10" s="31">
        <f>SUMIF('Prog-I Detalle'!$A$9:$A$10,A10,'Prog-I Detalle'!$D$9:$D$10)</f>
        <v>0</v>
      </c>
      <c r="D10" s="32">
        <f t="shared" si="1"/>
        <v>0</v>
      </c>
      <c r="E10" s="31">
        <f>SUMIF('Prog-II Detalle'!$A$6:$A$11,A10,'Prog-II Detalle'!$C$6:$C$11)</f>
        <v>0</v>
      </c>
      <c r="F10" s="32">
        <f t="shared" si="2"/>
        <v>0</v>
      </c>
      <c r="G10" s="31">
        <f>SUMIF('Prog-III Detalle'!$A$6:$A$18,A10,'Prog-III Detalle'!$C$6:$C$18)</f>
        <v>0</v>
      </c>
      <c r="H10" s="32">
        <f t="shared" si="3"/>
        <v>0</v>
      </c>
      <c r="I10" s="33">
        <f>SUMIF('Prog-IV Detalle'!$A$6:$A$11,A10,'Prog-IV Detalle'!$D$6:$D$11)</f>
        <v>0</v>
      </c>
      <c r="J10" s="32">
        <f t="shared" si="4"/>
        <v>0</v>
      </c>
      <c r="K10" s="31">
        <f aca="true" t="shared" si="6" ref="K10:K73">+C10++E10+G10+I10</f>
        <v>0</v>
      </c>
      <c r="L10" s="44">
        <f t="shared" si="5"/>
        <v>0</v>
      </c>
    </row>
    <row r="11" spans="1:12" ht="15" customHeight="1">
      <c r="A11" s="41" t="s">
        <v>214</v>
      </c>
      <c r="B11" s="42" t="s">
        <v>194</v>
      </c>
      <c r="C11" s="31">
        <f>SUMIF('Prog-I Detalle'!$A$9:$A$10,A11,'Prog-I Detalle'!$D$9:$D$10)</f>
        <v>0</v>
      </c>
      <c r="D11" s="32">
        <f>+C11/$C$6</f>
        <v>0</v>
      </c>
      <c r="E11" s="31">
        <f>SUMIF('Prog-II Detalle'!$A$6:$A$11,A11,'Prog-II Detalle'!$C$6:$C$11)</f>
        <v>0</v>
      </c>
      <c r="F11" s="32">
        <f>+E11/$E$6</f>
        <v>0</v>
      </c>
      <c r="G11" s="31">
        <f>SUMIF('Prog-III Detalle'!$A$6:$A$18,A11,'Prog-III Detalle'!$C$6:$C$18)</f>
        <v>0</v>
      </c>
      <c r="H11" s="32">
        <f t="shared" si="3"/>
        <v>0</v>
      </c>
      <c r="I11" s="33">
        <f>SUMIF('Prog-IV Detalle'!$A$6:$A$11,A11,'Prog-IV Detalle'!$D$6:$D$11)</f>
        <v>0</v>
      </c>
      <c r="J11" s="32">
        <f t="shared" si="4"/>
        <v>0</v>
      </c>
      <c r="K11" s="31">
        <f>+C11++E11+G11+I11</f>
        <v>0</v>
      </c>
      <c r="L11" s="44">
        <f>+K11/$K$6</f>
        <v>0</v>
      </c>
    </row>
    <row r="12" spans="1:12" ht="12.75">
      <c r="A12" s="41" t="s">
        <v>90</v>
      </c>
      <c r="B12" s="42" t="s">
        <v>161</v>
      </c>
      <c r="C12" s="31">
        <f>SUMIF('Prog-I Detalle'!$A$9:$A$10,A12,'Prog-I Detalle'!$D$9:$D$10)</f>
        <v>0</v>
      </c>
      <c r="D12" s="32">
        <f t="shared" si="1"/>
        <v>0</v>
      </c>
      <c r="E12" s="31">
        <f>SUMIF('Prog-II Detalle'!$A$6:$A$11,A12,'Prog-II Detalle'!$C$6:$C$11)</f>
        <v>0</v>
      </c>
      <c r="F12" s="32">
        <f t="shared" si="2"/>
        <v>0</v>
      </c>
      <c r="G12" s="31">
        <f>SUMIF('Prog-III Detalle'!$A$6:$A$18,A12,'Prog-III Detalle'!$C$6:$C$18)</f>
        <v>0</v>
      </c>
      <c r="H12" s="32">
        <f t="shared" si="3"/>
        <v>0</v>
      </c>
      <c r="I12" s="33">
        <f>SUMIF('Prog-IV Detalle'!$A$6:$A$11,A12,'Prog-IV Detalle'!$D$6:$D$11)</f>
        <v>0</v>
      </c>
      <c r="J12" s="32">
        <f t="shared" si="4"/>
        <v>0</v>
      </c>
      <c r="K12" s="31">
        <f t="shared" si="6"/>
        <v>0</v>
      </c>
      <c r="L12" s="44">
        <f t="shared" si="5"/>
        <v>0</v>
      </c>
    </row>
    <row r="13" spans="1:12" ht="14.25" customHeight="1">
      <c r="A13" s="41" t="s">
        <v>91</v>
      </c>
      <c r="B13" s="42" t="s">
        <v>131</v>
      </c>
      <c r="C13" s="31">
        <f>SUMIF('Prog-I Detalle'!$A$9:$A$10,A13,'Prog-I Detalle'!$D$9:$D$10)</f>
        <v>0</v>
      </c>
      <c r="D13" s="32">
        <f t="shared" si="1"/>
        <v>0</v>
      </c>
      <c r="E13" s="31">
        <f>SUMIF('Prog-II Detalle'!$A$6:$A$11,A13,'Prog-II Detalle'!$C$6:$C$11)</f>
        <v>0</v>
      </c>
      <c r="F13" s="32">
        <f t="shared" si="2"/>
        <v>0</v>
      </c>
      <c r="G13" s="31">
        <f>SUMIF('Prog-III Detalle'!$A$6:$A$18,A13,'Prog-III Detalle'!$C$6:$C$18)</f>
        <v>0</v>
      </c>
      <c r="H13" s="32">
        <f t="shared" si="3"/>
        <v>0</v>
      </c>
      <c r="I13" s="33">
        <f>SUMIF('Prog-IV Detalle'!$A$6:$A$11,A13,'Prog-IV Detalle'!$D$6:$D$11)</f>
        <v>0</v>
      </c>
      <c r="J13" s="32">
        <f t="shared" si="4"/>
        <v>0</v>
      </c>
      <c r="K13" s="31">
        <f t="shared" si="6"/>
        <v>0</v>
      </c>
      <c r="L13" s="44">
        <f t="shared" si="5"/>
        <v>0</v>
      </c>
    </row>
    <row r="14" spans="1:12" ht="12.75" customHeight="1">
      <c r="A14" s="41" t="s">
        <v>92</v>
      </c>
      <c r="B14" s="42" t="s">
        <v>132</v>
      </c>
      <c r="C14" s="31">
        <f>SUMIF('Prog-I Detalle'!$A$9:$A$10,A14,'Prog-I Detalle'!$D$9:$D$10)</f>
        <v>0</v>
      </c>
      <c r="D14" s="32">
        <f t="shared" si="1"/>
        <v>0</v>
      </c>
      <c r="E14" s="31">
        <f>SUMIF('Prog-II Detalle'!$A$6:$A$11,A14,'Prog-II Detalle'!$C$6:$C$11)</f>
        <v>0</v>
      </c>
      <c r="F14" s="32">
        <f t="shared" si="2"/>
        <v>0</v>
      </c>
      <c r="G14" s="31">
        <f>SUMIF('Prog-III Detalle'!$A$6:$A$18,A14,'Prog-III Detalle'!$C$6:$C$18)</f>
        <v>0</v>
      </c>
      <c r="H14" s="32">
        <f t="shared" si="3"/>
        <v>0</v>
      </c>
      <c r="I14" s="33">
        <f>SUMIF('Prog-IV Detalle'!$A$6:$A$11,A14,'Prog-IV Detalle'!$D$6:$D$11)</f>
        <v>0</v>
      </c>
      <c r="J14" s="32">
        <f t="shared" si="4"/>
        <v>0</v>
      </c>
      <c r="K14" s="31">
        <f t="shared" si="6"/>
        <v>0</v>
      </c>
      <c r="L14" s="44">
        <f t="shared" si="5"/>
        <v>0</v>
      </c>
    </row>
    <row r="15" spans="1:12" ht="15" customHeight="1">
      <c r="A15" s="41" t="s">
        <v>93</v>
      </c>
      <c r="B15" s="42" t="s">
        <v>162</v>
      </c>
      <c r="C15" s="31">
        <f>SUMIF('Prog-I Detalle'!$A$9:$A$10,A15,'Prog-I Detalle'!$D$9:$D$10)</f>
        <v>0</v>
      </c>
      <c r="D15" s="32">
        <f t="shared" si="1"/>
        <v>0</v>
      </c>
      <c r="E15" s="31">
        <f>SUMIF('Prog-II Detalle'!$A$6:$A$11,A15,'Prog-II Detalle'!$C$6:$C$11)</f>
        <v>0</v>
      </c>
      <c r="F15" s="32">
        <f t="shared" si="2"/>
        <v>0</v>
      </c>
      <c r="G15" s="31">
        <f>SUMIF('Prog-III Detalle'!$A$6:$A$18,A15,'Prog-III Detalle'!$C$6:$C$18)</f>
        <v>0</v>
      </c>
      <c r="H15" s="32">
        <f t="shared" si="3"/>
        <v>0</v>
      </c>
      <c r="I15" s="33">
        <f>SUMIF('Prog-IV Detalle'!$A$6:$A$11,A15,'Prog-IV Detalle'!$D$6:$D$11)</f>
        <v>0</v>
      </c>
      <c r="J15" s="32">
        <f t="shared" si="4"/>
        <v>0</v>
      </c>
      <c r="K15" s="31">
        <f t="shared" si="6"/>
        <v>0</v>
      </c>
      <c r="L15" s="44">
        <f t="shared" si="5"/>
        <v>0</v>
      </c>
    </row>
    <row r="16" spans="1:12" ht="15" customHeight="1">
      <c r="A16" s="41" t="s">
        <v>94</v>
      </c>
      <c r="B16" s="42" t="s">
        <v>163</v>
      </c>
      <c r="C16" s="31">
        <f>SUMIF('Prog-I Detalle'!$A$9:$A$10,A16,'Prog-I Detalle'!$D$9:$D$10)</f>
        <v>0</v>
      </c>
      <c r="D16" s="32">
        <f t="shared" si="1"/>
        <v>0</v>
      </c>
      <c r="E16" s="31">
        <f>SUMIF('Prog-II Detalle'!$A$6:$A$11,A16,'Prog-II Detalle'!$C$6:$C$11)</f>
        <v>0</v>
      </c>
      <c r="F16" s="32">
        <f t="shared" si="2"/>
        <v>0</v>
      </c>
      <c r="G16" s="31">
        <f>SUMIF('Prog-III Detalle'!$A$6:$A$18,A16,'Prog-III Detalle'!$C$6:$C$18)</f>
        <v>0</v>
      </c>
      <c r="H16" s="32">
        <f t="shared" si="3"/>
        <v>0</v>
      </c>
      <c r="I16" s="33">
        <f>SUMIF('Prog-IV Detalle'!$A$6:$A$11,A16,'Prog-IV Detalle'!$D$6:$D$11)</f>
        <v>0</v>
      </c>
      <c r="J16" s="32">
        <f t="shared" si="4"/>
        <v>0</v>
      </c>
      <c r="K16" s="31">
        <f t="shared" si="6"/>
        <v>0</v>
      </c>
      <c r="L16" s="44">
        <f t="shared" si="5"/>
        <v>0</v>
      </c>
    </row>
    <row r="17" spans="1:12" ht="22.5" customHeight="1">
      <c r="A17" s="41" t="s">
        <v>199</v>
      </c>
      <c r="B17" s="42" t="s">
        <v>195</v>
      </c>
      <c r="C17" s="31">
        <f>SUMIF('Prog-I Detalle'!$A$9:$A$10,A17,'Prog-I Detalle'!$D$9:$D$10)</f>
        <v>0</v>
      </c>
      <c r="D17" s="32">
        <f>+C17/$C$6</f>
        <v>0</v>
      </c>
      <c r="E17" s="31">
        <f>SUMIF('Prog-II Detalle'!$A$6:$A$11,A17,'Prog-II Detalle'!$C$6:$C$11)</f>
        <v>0</v>
      </c>
      <c r="F17" s="32">
        <f>+E17/$E$6</f>
        <v>0</v>
      </c>
      <c r="G17" s="31">
        <f>SUMIF('Prog-III Detalle'!$A$6:$A$18,A17,'Prog-III Detalle'!$C$6:$C$18)</f>
        <v>0</v>
      </c>
      <c r="H17" s="32">
        <f t="shared" si="3"/>
        <v>0</v>
      </c>
      <c r="I17" s="33">
        <f>SUMIF('Prog-IV Detalle'!$A$6:$A$11,A17,'Prog-IV Detalle'!$D$6:$D$11)</f>
        <v>0</v>
      </c>
      <c r="J17" s="32">
        <f t="shared" si="4"/>
        <v>0</v>
      </c>
      <c r="K17" s="31">
        <f>+C17++E17+G17+I17</f>
        <v>0</v>
      </c>
      <c r="L17" s="44">
        <f>+K17/$K$6</f>
        <v>0</v>
      </c>
    </row>
    <row r="18" spans="1:12" s="202" customFormat="1" ht="16.5" customHeight="1">
      <c r="A18" s="311">
        <v>1</v>
      </c>
      <c r="B18" s="312" t="s">
        <v>31</v>
      </c>
      <c r="C18" s="313">
        <f>SUM(C19:C28)</f>
        <v>30000000</v>
      </c>
      <c r="D18" s="314">
        <f t="shared" si="1"/>
        <v>0.5800184682868461</v>
      </c>
      <c r="E18" s="313">
        <f>SUM(E19:E30)</f>
        <v>969012.3900000001</v>
      </c>
      <c r="F18" s="314">
        <f t="shared" si="2"/>
        <v>0.04799403411175003</v>
      </c>
      <c r="G18" s="313">
        <f>SUM(G19:G30)</f>
        <v>0</v>
      </c>
      <c r="H18" s="314">
        <f t="shared" si="3"/>
        <v>0</v>
      </c>
      <c r="I18" s="313">
        <f>SUM(I19:I30)</f>
        <v>0</v>
      </c>
      <c r="J18" s="314">
        <f>+I18/$G$6</f>
        <v>0</v>
      </c>
      <c r="K18" s="313">
        <f>SUM(K19:K28)</f>
        <v>30000000</v>
      </c>
      <c r="L18" s="315">
        <f t="shared" si="5"/>
        <v>0.04255222483982547</v>
      </c>
    </row>
    <row r="19" spans="1:12" ht="12.75">
      <c r="A19" s="41" t="s">
        <v>95</v>
      </c>
      <c r="B19" s="51" t="s">
        <v>140</v>
      </c>
      <c r="C19" s="31">
        <f>SUMIF('Prog-I Detalle'!$A$8:$A$10,A19,'Prog-I Detalle'!$D$8:$D$10)</f>
        <v>0</v>
      </c>
      <c r="D19" s="32">
        <f t="shared" si="1"/>
        <v>0</v>
      </c>
      <c r="E19" s="31">
        <f>SUMIF('Prog-II Detalle'!$A$6:$A$11,A19,'Prog-II Detalle'!$C$6:$C$11)</f>
        <v>0</v>
      </c>
      <c r="F19" s="43">
        <f t="shared" si="2"/>
        <v>0</v>
      </c>
      <c r="G19" s="31">
        <f>SUMIF('Prog-III Detalle'!$A$6:$A$18,A19,'Prog-III Detalle'!$C$6:$C$18)</f>
        <v>0</v>
      </c>
      <c r="H19" s="32">
        <f t="shared" si="3"/>
        <v>0</v>
      </c>
      <c r="I19" s="33">
        <f>SUMIF('Prog-IV Detalle'!$A$6:$A$11,A19,'Prog-IV Detalle'!$D$6:$D$11)</f>
        <v>0</v>
      </c>
      <c r="J19" s="32">
        <f t="shared" si="4"/>
        <v>0</v>
      </c>
      <c r="K19" s="31">
        <f t="shared" si="6"/>
        <v>0</v>
      </c>
      <c r="L19" s="44">
        <f t="shared" si="5"/>
        <v>0</v>
      </c>
    </row>
    <row r="20" spans="1:12" ht="12.75">
      <c r="A20" s="41" t="s">
        <v>208</v>
      </c>
      <c r="B20" s="178" t="s">
        <v>191</v>
      </c>
      <c r="C20" s="31">
        <f>SUMIF('Prog-I Detalle'!$A$8:$A$10,A20,'Prog-I Detalle'!$D$8:$D$10)</f>
        <v>0</v>
      </c>
      <c r="D20" s="32">
        <f>+C20/$C$6</f>
        <v>0</v>
      </c>
      <c r="E20" s="31">
        <f>SUMIF('Prog-II Detalle'!$A$6:$A$11,A20,'Prog-II Detalle'!$C$6:$C$11)</f>
        <v>0</v>
      </c>
      <c r="F20" s="43">
        <f>+E20/$E$6</f>
        <v>0</v>
      </c>
      <c r="G20" s="31">
        <f>SUMIF('Prog-III Detalle'!$A$6:$A$18,A20,'Prog-III Detalle'!$C$6:$C$18)</f>
        <v>0</v>
      </c>
      <c r="H20" s="32">
        <f t="shared" si="3"/>
        <v>0</v>
      </c>
      <c r="I20" s="33">
        <f>SUMIF('Prog-IV Detalle'!$A$6:$A$11,A20,'Prog-IV Detalle'!$D$6:$D$11)</f>
        <v>0</v>
      </c>
      <c r="J20" s="32">
        <f t="shared" si="4"/>
        <v>0</v>
      </c>
      <c r="K20" s="31">
        <f>+C20++E20+G20+I20</f>
        <v>0</v>
      </c>
      <c r="L20" s="44">
        <f>+K20/$K$6</f>
        <v>0</v>
      </c>
    </row>
    <row r="21" spans="1:12" ht="12.75">
      <c r="A21" s="41" t="s">
        <v>250</v>
      </c>
      <c r="B21" s="178" t="s">
        <v>249</v>
      </c>
      <c r="C21" s="31">
        <f>SUMIF('Prog-I Detalle'!$A$8:$A$10,A21,'Prog-I Detalle'!$D$8:$D$10)</f>
        <v>0</v>
      </c>
      <c r="D21" s="32">
        <f t="shared" si="1"/>
        <v>0</v>
      </c>
      <c r="E21" s="31">
        <f>SUMIF('Prog-II Detalle'!$A$6:$A$11,A21,'Prog-II Detalle'!$C$6:$C$11)</f>
        <v>0</v>
      </c>
      <c r="F21" s="43">
        <f t="shared" si="2"/>
        <v>0</v>
      </c>
      <c r="G21" s="31">
        <f>SUMIF('Prog-III Detalle'!$A$6:$A$18,A21,'Prog-III Detalle'!$C$6:$C$18)</f>
        <v>0</v>
      </c>
      <c r="H21" s="32">
        <f t="shared" si="3"/>
        <v>0</v>
      </c>
      <c r="I21" s="33">
        <f>SUMIF('Prog-IV Detalle'!$A$6:$A$11,A21,'Prog-IV Detalle'!$D$6:$D$11)</f>
        <v>0</v>
      </c>
      <c r="J21" s="32">
        <f t="shared" si="4"/>
        <v>0</v>
      </c>
      <c r="K21" s="31">
        <f t="shared" si="6"/>
        <v>0</v>
      </c>
      <c r="L21" s="44">
        <f t="shared" si="5"/>
        <v>0</v>
      </c>
    </row>
    <row r="22" spans="1:12" ht="12.75">
      <c r="A22" s="41" t="s">
        <v>59</v>
      </c>
      <c r="B22" s="51" t="s">
        <v>60</v>
      </c>
      <c r="C22" s="31">
        <f>SUMIF('Prog-I Detalle'!$A$8:$A$10,A22,'Prog-I Detalle'!$D$8:$D$10)</f>
        <v>0</v>
      </c>
      <c r="D22" s="32">
        <f t="shared" si="1"/>
        <v>0</v>
      </c>
      <c r="E22" s="31">
        <f>SUMIF('Prog-II Detalle'!$A$6:$A$11,A22,'Prog-II Detalle'!$C$6:$C$11)</f>
        <v>0</v>
      </c>
      <c r="F22" s="43">
        <f t="shared" si="2"/>
        <v>0</v>
      </c>
      <c r="G22" s="31">
        <f>SUMIF('Prog-III Detalle'!$A$6:$A$18,A22,'Prog-III Detalle'!$C$6:$C$18)</f>
        <v>0</v>
      </c>
      <c r="H22" s="32">
        <f t="shared" si="3"/>
        <v>0</v>
      </c>
      <c r="I22" s="33">
        <f>SUMIF('Prog-IV Detalle'!$A$6:$A$11,A22,'Prog-IV Detalle'!$D$6:$D$11)</f>
        <v>0</v>
      </c>
      <c r="J22" s="32">
        <f t="shared" si="4"/>
        <v>0</v>
      </c>
      <c r="K22" s="31">
        <f t="shared" si="6"/>
        <v>0</v>
      </c>
      <c r="L22" s="44">
        <f t="shared" si="5"/>
        <v>0</v>
      </c>
    </row>
    <row r="23" spans="1:12" ht="12.75">
      <c r="A23" s="41" t="s">
        <v>96</v>
      </c>
      <c r="B23" s="51" t="s">
        <v>28</v>
      </c>
      <c r="C23" s="31">
        <f>SUMIF('Prog-I Detalle'!$A$8:$A$10,A23,'Prog-I Detalle'!$D$8:$D$10)</f>
        <v>0</v>
      </c>
      <c r="D23" s="32">
        <f t="shared" si="1"/>
        <v>0</v>
      </c>
      <c r="E23" s="31">
        <f>SUMIF('Prog-II Detalle'!$A$6:$A$11,A23,'Prog-II Detalle'!$C$6:$C$11)</f>
        <v>0</v>
      </c>
      <c r="F23" s="43">
        <f t="shared" si="2"/>
        <v>0</v>
      </c>
      <c r="G23" s="31">
        <f>SUMIF('Prog-III Detalle'!$A$6:$A$18,A23,'Prog-III Detalle'!$C$6:$C$18)</f>
        <v>0</v>
      </c>
      <c r="H23" s="32">
        <f t="shared" si="3"/>
        <v>0</v>
      </c>
      <c r="I23" s="33">
        <f>SUMIF('Prog-IV Detalle'!$A$6:$A$11,A23,'Prog-IV Detalle'!$D$6:$D$11)</f>
        <v>0</v>
      </c>
      <c r="J23" s="32">
        <f t="shared" si="4"/>
        <v>0</v>
      </c>
      <c r="K23" s="31">
        <f t="shared" si="6"/>
        <v>0</v>
      </c>
      <c r="L23" s="44">
        <f t="shared" si="5"/>
        <v>0</v>
      </c>
    </row>
    <row r="24" spans="1:12" ht="23.25" customHeight="1">
      <c r="A24" s="41" t="s">
        <v>265</v>
      </c>
      <c r="B24" s="51" t="s">
        <v>264</v>
      </c>
      <c r="C24" s="31">
        <f>SUMIF('Prog-I Detalle'!$A$6:$A$10,A24,'Prog-I Detalle'!$D$6:$D$10)</f>
        <v>30000000</v>
      </c>
      <c r="D24" s="32">
        <f t="shared" si="1"/>
        <v>0.5800184682868461</v>
      </c>
      <c r="E24" s="31">
        <f>SUMIF('Prog-II Detalle'!$A$6:$A$11,A24,'Prog-II Detalle'!$C$6:$C$11)</f>
        <v>0</v>
      </c>
      <c r="F24" s="43">
        <f t="shared" si="2"/>
        <v>0</v>
      </c>
      <c r="G24" s="31">
        <f>SUMIF('Prog-III Detalle'!$A$6:$A$18,A24,'Prog-III Detalle'!$C$6:$C$18)</f>
        <v>0</v>
      </c>
      <c r="H24" s="32">
        <f t="shared" si="3"/>
        <v>0</v>
      </c>
      <c r="I24" s="33">
        <f>SUMIF('Prog-IV Detalle'!$A$6:$A$11,A24,'Prog-IV Detalle'!$D$6:$D$11)</f>
        <v>0</v>
      </c>
      <c r="J24" s="32">
        <f t="shared" si="4"/>
        <v>0</v>
      </c>
      <c r="K24" s="31">
        <f t="shared" si="6"/>
        <v>30000000</v>
      </c>
      <c r="L24" s="44">
        <f t="shared" si="5"/>
        <v>0.04255222483982547</v>
      </c>
    </row>
    <row r="25" spans="1:12" ht="13.5" customHeight="1">
      <c r="A25" s="41" t="s">
        <v>235</v>
      </c>
      <c r="B25" s="218" t="s">
        <v>231</v>
      </c>
      <c r="C25" s="31">
        <f>SUMIF('Prog-I Detalle'!$A$8:$A$10,A25,'Prog-I Detalle'!$D$8:$D$10)</f>
        <v>0</v>
      </c>
      <c r="D25" s="32">
        <f>+C25/$C$6</f>
        <v>0</v>
      </c>
      <c r="E25" s="31">
        <f>SUMIF('Prog-II Detalle'!$A$6:$A$11,A25,'Prog-II Detalle'!$C$6:$C$11)</f>
        <v>0</v>
      </c>
      <c r="F25" s="43">
        <f>+E25/$E$6</f>
        <v>0</v>
      </c>
      <c r="G25" s="31">
        <f>SUMIF('Prog-III Detalle'!$A$6:$A$18,A25,'Prog-III Detalle'!$C$6:$C$18)</f>
        <v>0</v>
      </c>
      <c r="H25" s="32">
        <f t="shared" si="3"/>
        <v>0</v>
      </c>
      <c r="I25" s="33">
        <f>SUMIF('Prog-IV Detalle'!$A$6:$A$11,A25,'Prog-IV Detalle'!$D$6:$D$11)</f>
        <v>0</v>
      </c>
      <c r="J25" s="32">
        <f t="shared" si="4"/>
        <v>0</v>
      </c>
      <c r="K25" s="31">
        <f>+C25++E25+G25+I25</f>
        <v>0</v>
      </c>
      <c r="L25" s="44">
        <f>+K25/$K$6</f>
        <v>0</v>
      </c>
    </row>
    <row r="26" spans="1:12" ht="13.5" customHeight="1">
      <c r="A26" s="41" t="s">
        <v>243</v>
      </c>
      <c r="B26" s="218" t="s">
        <v>244</v>
      </c>
      <c r="C26" s="31">
        <f>SUMIF('Prog-I Detalle'!$A$8:$A$10,A26,'Prog-I Detalle'!$D$8:$D$10)</f>
        <v>0</v>
      </c>
      <c r="D26" s="32">
        <f>+C26/$C$6</f>
        <v>0</v>
      </c>
      <c r="E26" s="31">
        <f>SUMIF('Prog-II Detalle'!$A$6:$A$11,A26,'Prog-II Detalle'!$C$6:$C$11)</f>
        <v>0</v>
      </c>
      <c r="F26" s="43">
        <f>+E26/$E$6</f>
        <v>0</v>
      </c>
      <c r="G26" s="31">
        <f>SUMIF('Prog-III Detalle'!$A$6:$A$18,A26,'Prog-III Detalle'!$C$6:$C$18)</f>
        <v>0</v>
      </c>
      <c r="H26" s="32">
        <f t="shared" si="3"/>
        <v>0</v>
      </c>
      <c r="I26" s="33">
        <f>SUMIF('Prog-IV Detalle'!$A$6:$A$11,A26,'Prog-IV Detalle'!$D$6:$D$11)</f>
        <v>0</v>
      </c>
      <c r="J26" s="32">
        <f t="shared" si="4"/>
        <v>0</v>
      </c>
      <c r="K26" s="31">
        <f>+C26++E26+G26+I26</f>
        <v>0</v>
      </c>
      <c r="L26" s="44">
        <f>+K26/$K$6</f>
        <v>0</v>
      </c>
    </row>
    <row r="27" spans="1:12" ht="12.75">
      <c r="A27" s="41" t="s">
        <v>56</v>
      </c>
      <c r="B27" s="51" t="s">
        <v>57</v>
      </c>
      <c r="C27" s="31">
        <f>SUMIF('Prog-I Detalle'!$A$8:$A$10,A27,'Prog-I Detalle'!$D$8:$D$10)</f>
        <v>0</v>
      </c>
      <c r="D27" s="32">
        <f t="shared" si="1"/>
        <v>0</v>
      </c>
      <c r="E27" s="31">
        <f>SUMIF('Prog-II Detalle'!$A$6:$A$11,A27,'Prog-II Detalle'!$C$6:$C$11)</f>
        <v>0</v>
      </c>
      <c r="F27" s="43">
        <f t="shared" si="2"/>
        <v>0</v>
      </c>
      <c r="G27" s="31">
        <f>SUMIF('Prog-III Detalle'!$A$6:$A$18,A27,'Prog-III Detalle'!$C$6:$C$18)</f>
        <v>0</v>
      </c>
      <c r="H27" s="32">
        <f t="shared" si="3"/>
        <v>0</v>
      </c>
      <c r="I27" s="33">
        <f>SUMIF('Prog-IV Detalle'!$A$6:$A$11,A27,'Prog-IV Detalle'!$D$6:$D$11)</f>
        <v>0</v>
      </c>
      <c r="J27" s="32">
        <f t="shared" si="4"/>
        <v>0</v>
      </c>
      <c r="K27" s="31">
        <f t="shared" si="6"/>
        <v>0</v>
      </c>
      <c r="L27" s="44">
        <f t="shared" si="5"/>
        <v>0</v>
      </c>
    </row>
    <row r="28" spans="1:12" ht="12.75">
      <c r="A28" s="41" t="s">
        <v>97</v>
      </c>
      <c r="B28" s="178" t="s">
        <v>210</v>
      </c>
      <c r="C28" s="31">
        <f>SUMIF('Prog-I Detalle'!$A$8:$A$10,A28,'Prog-I Detalle'!$D$8:$D$10)</f>
        <v>0</v>
      </c>
      <c r="D28" s="32">
        <f t="shared" si="1"/>
        <v>0</v>
      </c>
      <c r="E28" s="31">
        <f>SUMIF('Prog-II Detalle'!$A$6:$A$11,A28,'Prog-II Detalle'!$C$6:$C$11)</f>
        <v>0</v>
      </c>
      <c r="F28" s="43">
        <f t="shared" si="2"/>
        <v>0</v>
      </c>
      <c r="G28" s="31">
        <f>SUMIF('Prog-III Detalle'!$A$6:$A$18,A28,'Prog-III Detalle'!$C$6:$C$18)</f>
        <v>0</v>
      </c>
      <c r="H28" s="32">
        <f t="shared" si="3"/>
        <v>0</v>
      </c>
      <c r="I28" s="33">
        <f>SUMIF('Prog-IV Detalle'!$A$6:$A$11,A28,'Prog-IV Detalle'!$D$6:$D$11)</f>
        <v>0</v>
      </c>
      <c r="J28" s="32">
        <f t="shared" si="4"/>
        <v>0</v>
      </c>
      <c r="K28" s="31">
        <f t="shared" si="6"/>
        <v>0</v>
      </c>
      <c r="L28" s="44">
        <f t="shared" si="5"/>
        <v>0</v>
      </c>
    </row>
    <row r="29" spans="1:12" ht="12.75">
      <c r="A29" s="41" t="s">
        <v>278</v>
      </c>
      <c r="B29" s="178" t="s">
        <v>279</v>
      </c>
      <c r="C29" s="31">
        <f>SUMIF('Prog-I Detalle'!$A$8:$A$10,A29,'Prog-I Detalle'!$D$8:$D$10)</f>
        <v>0</v>
      </c>
      <c r="D29" s="32">
        <f>+C29/$C$6</f>
        <v>0</v>
      </c>
      <c r="E29" s="31">
        <f>SUMIF('Prog-II Detalle'!$A$6:$A$11,A29,'Prog-II Detalle'!$C$6:$C$11)</f>
        <v>969012.3900000001</v>
      </c>
      <c r="F29" s="43">
        <f>+E29/$E$6</f>
        <v>0.04799403411175003</v>
      </c>
      <c r="G29" s="31">
        <f>SUMIF('Prog-III Detalle'!$A$6:$A$18,A29,'Prog-III Detalle'!$C$6:$C$18)</f>
        <v>0</v>
      </c>
      <c r="H29" s="32">
        <f>+G29/$G$6</f>
        <v>0</v>
      </c>
      <c r="I29" s="33">
        <f>SUMIF('Prog-IV Detalle'!$A$6:$A$11,A29,'Prog-IV Detalle'!$D$6:$D$11)</f>
        <v>0</v>
      </c>
      <c r="J29" s="32">
        <f>+I29/$G$6</f>
        <v>0</v>
      </c>
      <c r="K29" s="31">
        <f>+C29++E29+G29+I29</f>
        <v>969012.3900000001</v>
      </c>
      <c r="L29" s="44">
        <f>+K29/$K$6</f>
        <v>0.0013744544363952218</v>
      </c>
    </row>
    <row r="30" spans="1:12" ht="12.75">
      <c r="A30" s="41" t="s">
        <v>245</v>
      </c>
      <c r="B30" s="218" t="s">
        <v>246</v>
      </c>
      <c r="C30" s="31">
        <f>SUMIF('Prog-I Detalle'!$A$8:$A$10,A30,'Prog-I Detalle'!$D$8:$D$10)</f>
        <v>0</v>
      </c>
      <c r="D30" s="32">
        <f>+C30/$C$6</f>
        <v>0</v>
      </c>
      <c r="E30" s="31">
        <f>SUMIF('Prog-II Detalle'!$A$6:$A$11,A30,'Prog-II Detalle'!$C$6:$C$11)</f>
        <v>0</v>
      </c>
      <c r="F30" s="43">
        <f>+E30/$E$6</f>
        <v>0</v>
      </c>
      <c r="G30" s="31">
        <f>SUMIF('Prog-III Detalle'!$A$6:$A$18,A30,'Prog-III Detalle'!$C$6:$C$18)</f>
        <v>0</v>
      </c>
      <c r="H30" s="32">
        <f t="shared" si="3"/>
        <v>0</v>
      </c>
      <c r="I30" s="33">
        <f>SUMIF('Prog-IV Detalle'!$A$6:$A$11,A30,'Prog-IV Detalle'!$D$6:$D$11)</f>
        <v>0</v>
      </c>
      <c r="J30" s="32">
        <f t="shared" si="4"/>
        <v>0</v>
      </c>
      <c r="K30" s="31">
        <f>+C30++E30+G30+I30</f>
        <v>0</v>
      </c>
      <c r="L30" s="44">
        <f>+K30/$K$6</f>
        <v>0</v>
      </c>
    </row>
    <row r="31" spans="1:12" s="202" customFormat="1" ht="16.5" customHeight="1">
      <c r="A31" s="311">
        <v>2</v>
      </c>
      <c r="B31" s="312" t="s">
        <v>32</v>
      </c>
      <c r="C31" s="313">
        <f>SUM(C32:C40)</f>
        <v>0</v>
      </c>
      <c r="D31" s="314">
        <f t="shared" si="1"/>
        <v>0</v>
      </c>
      <c r="E31" s="313">
        <f>SUM(E32:E42)</f>
        <v>0</v>
      </c>
      <c r="F31" s="314">
        <f t="shared" si="2"/>
        <v>0</v>
      </c>
      <c r="G31" s="313">
        <f>SUM(G32:G42)</f>
        <v>35000000</v>
      </c>
      <c r="H31" s="314">
        <f t="shared" si="3"/>
        <v>0.05528324112248614</v>
      </c>
      <c r="I31" s="313">
        <f>SUM(I32:I42)</f>
        <v>0</v>
      </c>
      <c r="J31" s="314">
        <f>+I31/$G$6</f>
        <v>0</v>
      </c>
      <c r="K31" s="313">
        <f>SUM(K32:K40)</f>
        <v>35000000</v>
      </c>
      <c r="L31" s="315">
        <f t="shared" si="5"/>
        <v>0.04964426231312972</v>
      </c>
    </row>
    <row r="32" spans="1:12" ht="14.25" customHeight="1">
      <c r="A32" s="41" t="s">
        <v>213</v>
      </c>
      <c r="B32" s="42" t="s">
        <v>58</v>
      </c>
      <c r="C32" s="31">
        <f>SUMIF('Prog-I Detalle'!$A$9:$A$10,A32,'Prog-I Detalle'!$D$9:$D$10)</f>
        <v>0</v>
      </c>
      <c r="D32" s="32">
        <f t="shared" si="1"/>
        <v>0</v>
      </c>
      <c r="E32" s="31">
        <f>SUMIF('Prog-II Detalle'!$A$6:$A$11,A32,'Prog-II Detalle'!$C$6:$C$11)</f>
        <v>0</v>
      </c>
      <c r="F32" s="43">
        <f t="shared" si="2"/>
        <v>0</v>
      </c>
      <c r="G32" s="31">
        <f>SUMIF('Prog-III Detalle'!$A$6:$A$18,A32,'Prog-III Detalle'!$C$6:$C$18)</f>
        <v>0</v>
      </c>
      <c r="H32" s="32">
        <f t="shared" si="3"/>
        <v>0</v>
      </c>
      <c r="I32" s="33">
        <f>SUMIF('Prog-IV Detalle'!$A$6:$A$11,A32,'Prog-IV Detalle'!$D$6:$D$11)</f>
        <v>0</v>
      </c>
      <c r="J32" s="32">
        <f t="shared" si="4"/>
        <v>0</v>
      </c>
      <c r="K32" s="31">
        <f t="shared" si="6"/>
        <v>0</v>
      </c>
      <c r="L32" s="44">
        <f t="shared" si="5"/>
        <v>0</v>
      </c>
    </row>
    <row r="33" spans="1:12" ht="14.25" customHeight="1">
      <c r="A33" s="41" t="s">
        <v>98</v>
      </c>
      <c r="B33" s="42" t="s">
        <v>12</v>
      </c>
      <c r="C33" s="31">
        <f>SUMIF('Prog-I Detalle'!$A$9:$A$10,A33,'Prog-I Detalle'!$D$9:$D$10)</f>
        <v>0</v>
      </c>
      <c r="D33" s="32">
        <f t="shared" si="1"/>
        <v>0</v>
      </c>
      <c r="E33" s="31">
        <f>SUMIF('Prog-II Detalle'!$A$6:$A$11,A33,'Prog-II Detalle'!$C$6:$C$11)</f>
        <v>0</v>
      </c>
      <c r="F33" s="43">
        <f t="shared" si="2"/>
        <v>0</v>
      </c>
      <c r="G33" s="31">
        <f>SUMIF('Prog-III Detalle'!$A$6:$A$18,A33,'Prog-III Detalle'!$C$6:$C$18)</f>
        <v>0</v>
      </c>
      <c r="H33" s="32">
        <f t="shared" si="3"/>
        <v>0</v>
      </c>
      <c r="I33" s="33">
        <f>SUMIF('Prog-IV Detalle'!$A$6:$A$11,A33,'Prog-IV Detalle'!$D$6:$D$11)</f>
        <v>0</v>
      </c>
      <c r="J33" s="32">
        <f t="shared" si="4"/>
        <v>0</v>
      </c>
      <c r="K33" s="31">
        <f t="shared" si="6"/>
        <v>0</v>
      </c>
      <c r="L33" s="44">
        <f t="shared" si="5"/>
        <v>0</v>
      </c>
    </row>
    <row r="34" spans="1:12" ht="12.75">
      <c r="A34" s="41" t="s">
        <v>99</v>
      </c>
      <c r="B34" s="42" t="s">
        <v>125</v>
      </c>
      <c r="C34" s="31">
        <f>SUMIF('Prog-I Detalle'!$A$9:$A$10,A34,'Prog-I Detalle'!$D$9:$D$10)</f>
        <v>0</v>
      </c>
      <c r="D34" s="32">
        <f t="shared" si="1"/>
        <v>0</v>
      </c>
      <c r="E34" s="31">
        <f>SUMIF('Prog-II Detalle'!$A$6:$A$11,A34,'Prog-II Detalle'!$C$6:$C$11)</f>
        <v>0</v>
      </c>
      <c r="F34" s="43">
        <f t="shared" si="2"/>
        <v>0</v>
      </c>
      <c r="G34" s="31">
        <f>SUMIF('Prog-III Detalle'!$A$6:$A$18,A34,'Prog-III Detalle'!$C$6:$C$18)</f>
        <v>0</v>
      </c>
      <c r="H34" s="32">
        <f t="shared" si="3"/>
        <v>0</v>
      </c>
      <c r="I34" s="33">
        <f>SUMIF('Prog-IV Detalle'!$A$6:$A$11,A34,'Prog-IV Detalle'!$D$6:$D$11)</f>
        <v>0</v>
      </c>
      <c r="J34" s="32">
        <f t="shared" si="4"/>
        <v>0</v>
      </c>
      <c r="K34" s="31">
        <f>+C34++E34+G34+I34</f>
        <v>0</v>
      </c>
      <c r="L34" s="44">
        <f t="shared" si="5"/>
        <v>0</v>
      </c>
    </row>
    <row r="35" spans="1:12" ht="12.75">
      <c r="A35" s="41" t="s">
        <v>100</v>
      </c>
      <c r="B35" s="42" t="s">
        <v>33</v>
      </c>
      <c r="C35" s="31">
        <f>SUMIF('Prog-I Detalle'!$A$9:$A$10,A35,'Prog-I Detalle'!$D$9:$D$10)</f>
        <v>0</v>
      </c>
      <c r="D35" s="32">
        <f t="shared" si="1"/>
        <v>0</v>
      </c>
      <c r="E35" s="31">
        <f>SUMIF('Prog-II Detalle'!$A$6:$A$11,A35,'Prog-II Detalle'!$C$6:$C$11)</f>
        <v>0</v>
      </c>
      <c r="F35" s="43">
        <f t="shared" si="2"/>
        <v>0</v>
      </c>
      <c r="G35" s="31">
        <f>SUMIF('Prog-III Detalle'!$A$6:$A$18,A35,'Prog-III Detalle'!$C$6:$C$18)</f>
        <v>0</v>
      </c>
      <c r="H35" s="32">
        <f t="shared" si="3"/>
        <v>0</v>
      </c>
      <c r="I35" s="33">
        <f>SUMIF('Prog-IV Detalle'!$A$6:$A$11,A35,'Prog-IV Detalle'!$D$6:$D$11)</f>
        <v>0</v>
      </c>
      <c r="J35" s="32">
        <f t="shared" si="4"/>
        <v>0</v>
      </c>
      <c r="K35" s="31">
        <f t="shared" si="6"/>
        <v>0</v>
      </c>
      <c r="L35" s="44">
        <f t="shared" si="5"/>
        <v>0</v>
      </c>
    </row>
    <row r="36" spans="1:12" ht="12.75">
      <c r="A36" s="41" t="s">
        <v>204</v>
      </c>
      <c r="B36" s="42" t="s">
        <v>205</v>
      </c>
      <c r="C36" s="31">
        <f>SUMIF('Prog-I Detalle'!$A$9:$A$10,A36,'Prog-I Detalle'!$D$9:$D$10)</f>
        <v>0</v>
      </c>
      <c r="D36" s="32">
        <f>+C36/$C$6</f>
        <v>0</v>
      </c>
      <c r="E36" s="31">
        <f>SUMIF('Prog-II Detalle'!$A$6:$A$11,A36,'Prog-II Detalle'!$C$6:$C$11)</f>
        <v>0</v>
      </c>
      <c r="F36" s="43">
        <f>+E36/$E$6</f>
        <v>0</v>
      </c>
      <c r="G36" s="31">
        <f>SUMIF('Prog-III Detalle'!$A$6:$A$18,A36,'Prog-III Detalle'!$C$6:$C$18)</f>
        <v>0</v>
      </c>
      <c r="H36" s="32">
        <f t="shared" si="3"/>
        <v>0</v>
      </c>
      <c r="I36" s="33">
        <f>SUMIF('Prog-IV Detalle'!$A$6:$A$11,A36,'Prog-IV Detalle'!$D$6:$D$11)</f>
        <v>0</v>
      </c>
      <c r="J36" s="32">
        <f t="shared" si="4"/>
        <v>0</v>
      </c>
      <c r="K36" s="31">
        <f>+C36++E36+G36+I36</f>
        <v>0</v>
      </c>
      <c r="L36" s="44">
        <f>+K36/$K$6</f>
        <v>0</v>
      </c>
    </row>
    <row r="37" spans="1:12" ht="12" customHeight="1">
      <c r="A37" s="41" t="s">
        <v>101</v>
      </c>
      <c r="B37" s="42" t="s">
        <v>0</v>
      </c>
      <c r="C37" s="31">
        <f>SUMIF('Prog-I Detalle'!$A$9:$A$10,A37,'Prog-I Detalle'!$D$9:$D$10)</f>
        <v>0</v>
      </c>
      <c r="D37" s="32">
        <f t="shared" si="1"/>
        <v>0</v>
      </c>
      <c r="E37" s="31">
        <f>SUMIF('Prog-II Detalle'!$A$6:$A$11,A37,'Prog-II Detalle'!$C$6:$C$11)</f>
        <v>0</v>
      </c>
      <c r="F37" s="43">
        <f t="shared" si="2"/>
        <v>0</v>
      </c>
      <c r="G37" s="31">
        <f>SUMIF('Prog-III Detalle'!$A$6:$A$18,A37,'Prog-III Detalle'!$C$6:$C$18)</f>
        <v>35000000</v>
      </c>
      <c r="H37" s="32">
        <f t="shared" si="3"/>
        <v>0.05528324112248614</v>
      </c>
      <c r="I37" s="33">
        <f>SUMIF('Prog-IV Detalle'!$A$6:$A$11,A37,'Prog-IV Detalle'!$D$6:$D$11)</f>
        <v>0</v>
      </c>
      <c r="J37" s="32">
        <f t="shared" si="4"/>
        <v>0</v>
      </c>
      <c r="K37" s="31">
        <f t="shared" si="6"/>
        <v>35000000</v>
      </c>
      <c r="L37" s="44">
        <f t="shared" si="5"/>
        <v>0.04964426231312972</v>
      </c>
    </row>
    <row r="38" spans="1:12" ht="12" customHeight="1">
      <c r="A38" s="41" t="s">
        <v>206</v>
      </c>
      <c r="B38" s="42" t="s">
        <v>192</v>
      </c>
      <c r="C38" s="31">
        <f>SUMIF('Prog-I Detalle'!$A$9:$A$10,A38,'Prog-I Detalle'!$D$9:$D$10)</f>
        <v>0</v>
      </c>
      <c r="D38" s="32">
        <f>+C38/$C$6</f>
        <v>0</v>
      </c>
      <c r="E38" s="31">
        <f>SUMIF('Prog-II Detalle'!$A$6:$A$11,A38,'Prog-II Detalle'!$C$6:$C$11)</f>
        <v>0</v>
      </c>
      <c r="F38" s="43">
        <f>+E38/$E$6</f>
        <v>0</v>
      </c>
      <c r="G38" s="31">
        <f>SUMIF('Prog-III Detalle'!$A$6:$A$18,A38,'Prog-III Detalle'!$C$6:$C$18)</f>
        <v>0</v>
      </c>
      <c r="H38" s="32">
        <f t="shared" si="3"/>
        <v>0</v>
      </c>
      <c r="I38" s="33">
        <f>SUMIF('Prog-IV Detalle'!$A$6:$A$11,A38,'Prog-IV Detalle'!$D$6:$D$11)</f>
        <v>0</v>
      </c>
      <c r="J38" s="32">
        <f t="shared" si="4"/>
        <v>0</v>
      </c>
      <c r="K38" s="31">
        <f>+C38++E38+G38+I38</f>
        <v>0</v>
      </c>
      <c r="L38" s="44">
        <f>+K38/$K$6</f>
        <v>0</v>
      </c>
    </row>
    <row r="39" spans="1:12" ht="12" customHeight="1">
      <c r="A39" s="41" t="s">
        <v>207</v>
      </c>
      <c r="B39" s="42" t="s">
        <v>197</v>
      </c>
      <c r="C39" s="31">
        <f>SUMIF('Prog-I Detalle'!$A$9:$A$10,A39,'Prog-I Detalle'!$D$9:$D$10)</f>
        <v>0</v>
      </c>
      <c r="D39" s="32">
        <f>+C39/$C$6</f>
        <v>0</v>
      </c>
      <c r="E39" s="31">
        <f>SUMIF('Prog-II Detalle'!$A$6:$A$11,A39,'Prog-II Detalle'!$C$6:$C$11)</f>
        <v>0</v>
      </c>
      <c r="F39" s="43">
        <f>+E39/$E$6</f>
        <v>0</v>
      </c>
      <c r="G39" s="31">
        <f>SUMIF('Prog-III Detalle'!$A$6:$A$18,A39,'Prog-III Detalle'!$C$6:$C$18)</f>
        <v>0</v>
      </c>
      <c r="H39" s="32">
        <f t="shared" si="3"/>
        <v>0</v>
      </c>
      <c r="I39" s="33">
        <f>SUMIF('Prog-IV Detalle'!$A$6:$A$11,A39,'Prog-IV Detalle'!$D$6:$D$11)</f>
        <v>0</v>
      </c>
      <c r="J39" s="32">
        <f t="shared" si="4"/>
        <v>0</v>
      </c>
      <c r="K39" s="31">
        <f>+C39++E39+G39+I39</f>
        <v>0</v>
      </c>
      <c r="L39" s="44">
        <f>+K39/$K$6</f>
        <v>0</v>
      </c>
    </row>
    <row r="40" spans="1:12" ht="12.75">
      <c r="A40" s="41" t="s">
        <v>170</v>
      </c>
      <c r="B40" s="42" t="s">
        <v>171</v>
      </c>
      <c r="C40" s="31"/>
      <c r="D40" s="32">
        <f t="shared" si="1"/>
        <v>0</v>
      </c>
      <c r="E40" s="31">
        <f>SUMIF('Prog-II Detalle'!$A$6:$A$11,A40,'Prog-II Detalle'!$C$6:$C$11)</f>
        <v>0</v>
      </c>
      <c r="F40" s="43">
        <f t="shared" si="2"/>
        <v>0</v>
      </c>
      <c r="G40" s="31">
        <f>SUMIF('Prog-III Detalle'!$A$6:$A$18,A40,'Prog-III Detalle'!$C$6:$C$18)</f>
        <v>0</v>
      </c>
      <c r="H40" s="32">
        <f aca="true" t="shared" si="7" ref="H40:H70">+G40/$G$6</f>
        <v>0</v>
      </c>
      <c r="I40" s="33">
        <f>SUMIF('Prog-IV Detalle'!$A$6:$A$11,A40,'Prog-IV Detalle'!$D$6:$D$11)</f>
        <v>0</v>
      </c>
      <c r="J40" s="32">
        <f t="shared" si="4"/>
        <v>0</v>
      </c>
      <c r="K40" s="31">
        <f t="shared" si="6"/>
        <v>0</v>
      </c>
      <c r="L40" s="44">
        <f t="shared" si="5"/>
        <v>0</v>
      </c>
    </row>
    <row r="41" spans="1:12" ht="12.75">
      <c r="A41" s="41" t="s">
        <v>242</v>
      </c>
      <c r="B41" s="42" t="s">
        <v>239</v>
      </c>
      <c r="C41" s="31"/>
      <c r="D41" s="32">
        <f>+C41/$C$6</f>
        <v>0</v>
      </c>
      <c r="E41" s="31">
        <f>SUMIF('Prog-II Detalle'!$A$6:$A$11,A41,'Prog-II Detalle'!$C$6:$C$11)</f>
        <v>0</v>
      </c>
      <c r="F41" s="43">
        <f>+E41/$E$6</f>
        <v>0</v>
      </c>
      <c r="G41" s="31">
        <f>SUMIF('Prog-III Detalle'!$A$6:$A$18,A41,'Prog-III Detalle'!$C$6:$C$18)</f>
        <v>0</v>
      </c>
      <c r="H41" s="32">
        <f t="shared" si="7"/>
        <v>0</v>
      </c>
      <c r="I41" s="33">
        <f>SUMIF('Prog-IV Detalle'!$A$6:$A$11,A41,'Prog-IV Detalle'!$D$6:$D$11)</f>
        <v>0</v>
      </c>
      <c r="J41" s="32">
        <f t="shared" si="4"/>
        <v>0</v>
      </c>
      <c r="K41" s="31">
        <f>+C41++E41+G41+I41</f>
        <v>0</v>
      </c>
      <c r="L41" s="44">
        <f>+K41/$K$6</f>
        <v>0</v>
      </c>
    </row>
    <row r="42" spans="1:12" ht="12.75">
      <c r="A42" s="41" t="s">
        <v>234</v>
      </c>
      <c r="B42" s="42" t="s">
        <v>230</v>
      </c>
      <c r="C42" s="31"/>
      <c r="D42" s="32">
        <f>+C42/$C$6</f>
        <v>0</v>
      </c>
      <c r="E42" s="31">
        <f>SUMIF('Prog-II Detalle'!$A$6:$A$11,A42,'Prog-II Detalle'!$C$6:$C$11)</f>
        <v>0</v>
      </c>
      <c r="F42" s="43">
        <f>+E42/$E$6</f>
        <v>0</v>
      </c>
      <c r="G42" s="31">
        <f>SUMIF('Prog-III Detalle'!$A$6:$A$18,A42,'Prog-III Detalle'!$C$6:$C$18)</f>
        <v>0</v>
      </c>
      <c r="H42" s="32">
        <f t="shared" si="7"/>
        <v>0</v>
      </c>
      <c r="I42" s="33">
        <f>SUMIF('Prog-IV Detalle'!$A$6:$A$11,A42,'Prog-IV Detalle'!$D$6:$D$11)</f>
        <v>0</v>
      </c>
      <c r="J42" s="32">
        <f t="shared" si="4"/>
        <v>0</v>
      </c>
      <c r="K42" s="31">
        <f>+C42++E42+G42+I42</f>
        <v>0</v>
      </c>
      <c r="L42" s="44">
        <f>+K42/$K$6</f>
        <v>0</v>
      </c>
    </row>
    <row r="43" spans="1:12" s="202" customFormat="1" ht="16.5" customHeight="1">
      <c r="A43" s="311">
        <v>3</v>
      </c>
      <c r="B43" s="312" t="s">
        <v>142</v>
      </c>
      <c r="C43" s="313">
        <f>SUM(C44:C44)</f>
        <v>0</v>
      </c>
      <c r="D43" s="314">
        <f t="shared" si="1"/>
        <v>0</v>
      </c>
      <c r="E43" s="313">
        <f>SUM(E44:E44)</f>
        <v>0</v>
      </c>
      <c r="F43" s="314">
        <f t="shared" si="2"/>
        <v>0</v>
      </c>
      <c r="G43" s="313">
        <f>SUM(G44:G44)</f>
        <v>0</v>
      </c>
      <c r="H43" s="314">
        <f t="shared" si="7"/>
        <v>0</v>
      </c>
      <c r="I43" s="313">
        <f>SUM(I44:I44)</f>
        <v>0</v>
      </c>
      <c r="J43" s="314">
        <f>+I43/$G$6</f>
        <v>0</v>
      </c>
      <c r="K43" s="313">
        <f>+C43+E43+G43+I43</f>
        <v>0</v>
      </c>
      <c r="L43" s="315">
        <f t="shared" si="5"/>
        <v>0</v>
      </c>
    </row>
    <row r="44" spans="1:12" ht="12.75">
      <c r="A44" s="41" t="s">
        <v>10</v>
      </c>
      <c r="B44" s="42" t="s">
        <v>11</v>
      </c>
      <c r="C44" s="31">
        <f>SUMIF('Prog-I Detalle'!$A$9:$A$10,A44,'Prog-I Detalle'!$D$9:$D$10)</f>
        <v>0</v>
      </c>
      <c r="D44" s="32">
        <f t="shared" si="1"/>
        <v>0</v>
      </c>
      <c r="E44" s="31">
        <f>SUMIF('Prog-II Detalle'!$A$6:$A$10,A44,'Prog-II Detalle'!$C$6:$C$10)</f>
        <v>0</v>
      </c>
      <c r="F44" s="43">
        <f t="shared" si="2"/>
        <v>0</v>
      </c>
      <c r="G44" s="31">
        <f>SUMIF('Prog-III Detalle'!$A$6:$A$18,A44,'Prog-III Detalle'!$C$6:$C$18)</f>
        <v>0</v>
      </c>
      <c r="H44" s="32">
        <f t="shared" si="7"/>
        <v>0</v>
      </c>
      <c r="I44" s="33">
        <f>SUMIF('Prog-IV Detalle'!$A$6:$A$11,A44,'Prog-IV Detalle'!$D$6:$D$11)</f>
        <v>0</v>
      </c>
      <c r="J44" s="32">
        <f t="shared" si="4"/>
        <v>0</v>
      </c>
      <c r="K44" s="31">
        <f t="shared" si="6"/>
        <v>0</v>
      </c>
      <c r="L44" s="44">
        <f t="shared" si="5"/>
        <v>0</v>
      </c>
    </row>
    <row r="45" spans="1:12" s="202" customFormat="1" ht="16.5" customHeight="1">
      <c r="A45" s="311">
        <v>5</v>
      </c>
      <c r="B45" s="312" t="s">
        <v>27</v>
      </c>
      <c r="C45" s="313">
        <f>SUM(C47:C57)</f>
        <v>15440312.11</v>
      </c>
      <c r="D45" s="314">
        <f t="shared" si="1"/>
        <v>0.29852220599710133</v>
      </c>
      <c r="E45" s="313">
        <f>SUM(E46:E57)</f>
        <v>10000000</v>
      </c>
      <c r="F45" s="314">
        <f t="shared" si="2"/>
        <v>0.4952881367363117</v>
      </c>
      <c r="G45" s="313">
        <f>SUM(G46:G57)</f>
        <v>536350000</v>
      </c>
      <c r="H45" s="314">
        <f t="shared" si="7"/>
        <v>0.8471761821727269</v>
      </c>
      <c r="I45" s="313">
        <f>SUM(I46:I57)</f>
        <v>0</v>
      </c>
      <c r="J45" s="314">
        <f>+I45/$G$6</f>
        <v>0</v>
      </c>
      <c r="K45" s="313">
        <f>+C45+E45+G45+I45</f>
        <v>561790312.11</v>
      </c>
      <c r="L45" s="315">
        <f t="shared" si="5"/>
        <v>0.7968475891246816</v>
      </c>
    </row>
    <row r="46" spans="1:12" s="202" customFormat="1" ht="16.5" customHeight="1">
      <c r="A46" s="52" t="s">
        <v>240</v>
      </c>
      <c r="B46" s="42" t="s">
        <v>241</v>
      </c>
      <c r="C46" s="31">
        <f>SUMIF('Prog-I Detalle'!$A$8:$A$10,A46,'Prog-I Detalle'!$D$8:$D$10)</f>
        <v>0</v>
      </c>
      <c r="D46" s="32">
        <f>+C46/$C$6</f>
        <v>0</v>
      </c>
      <c r="E46" s="31">
        <f>SUMIF('Prog-II Detalle'!$A$6:$A$11,A46,'Prog-II Detalle'!$C$6:$C$11)</f>
        <v>0</v>
      </c>
      <c r="F46" s="43">
        <f>+E46/$E$6</f>
        <v>0</v>
      </c>
      <c r="G46" s="31">
        <f>SUMIF('Prog-III Detalle'!$A$6:$A$18,A46,'Prog-III Detalle'!$C$6:$C$18)</f>
        <v>0</v>
      </c>
      <c r="H46" s="32">
        <f t="shared" si="7"/>
        <v>0</v>
      </c>
      <c r="I46" s="33">
        <f>SUMIF('Prog-IV Detalle'!$A$6:$A$11,A46,'Prog-IV Detalle'!$D$6:$D$11)</f>
        <v>0</v>
      </c>
      <c r="J46" s="32">
        <f t="shared" si="4"/>
        <v>0</v>
      </c>
      <c r="K46" s="31">
        <f>+C46++E46+G46+I46</f>
        <v>0</v>
      </c>
      <c r="L46" s="44">
        <f>+K46/$K$6</f>
        <v>0</v>
      </c>
    </row>
    <row r="47" spans="1:12" ht="12.75">
      <c r="A47" s="52" t="s">
        <v>102</v>
      </c>
      <c r="B47" s="42" t="s">
        <v>29</v>
      </c>
      <c r="C47" s="31">
        <f>SUMIF('Prog-I Detalle'!$A$8:$A$10,A47,'Prog-I Detalle'!$D$8:$D$10)</f>
        <v>0</v>
      </c>
      <c r="D47" s="32">
        <f t="shared" si="1"/>
        <v>0</v>
      </c>
      <c r="E47" s="31">
        <f>SUMIF('Prog-II Detalle'!$A$6:$A$11,A47,'Prog-II Detalle'!$C$6:$C$11)</f>
        <v>7500000</v>
      </c>
      <c r="F47" s="43">
        <f t="shared" si="2"/>
        <v>0.3714661025522338</v>
      </c>
      <c r="G47" s="31">
        <f>SUMIF('Prog-III Detalle'!$A$6:$A$18,A47,'Prog-III Detalle'!$C$6:$C$18)</f>
        <v>0</v>
      </c>
      <c r="H47" s="32">
        <f t="shared" si="7"/>
        <v>0</v>
      </c>
      <c r="I47" s="33">
        <f>SUMIF('Prog-IV Detalle'!$A$6:$A$11,A47,'Prog-IV Detalle'!$D$6:$D$11)</f>
        <v>0</v>
      </c>
      <c r="J47" s="32">
        <f t="shared" si="4"/>
        <v>0</v>
      </c>
      <c r="K47" s="31">
        <f t="shared" si="6"/>
        <v>7500000</v>
      </c>
      <c r="L47" s="44">
        <f t="shared" si="5"/>
        <v>0.010638056209956368</v>
      </c>
    </row>
    <row r="48" spans="1:12" ht="12.75">
      <c r="A48" s="52" t="s">
        <v>201</v>
      </c>
      <c r="B48" s="42" t="s">
        <v>202</v>
      </c>
      <c r="C48" s="31">
        <f>SUMIF('Prog-I Detalle'!$A$8:$A$10,A48,'Prog-I Detalle'!$D$8:$D$10)</f>
        <v>0</v>
      </c>
      <c r="D48" s="32">
        <f>+C48/$C$6</f>
        <v>0</v>
      </c>
      <c r="E48" s="31">
        <f>SUMIF('Prog-II Detalle'!$A$6:$A$11,A48,'Prog-II Detalle'!$C$6:$C$11)</f>
        <v>0</v>
      </c>
      <c r="F48" s="43">
        <f>+E48/$E$6</f>
        <v>0</v>
      </c>
      <c r="G48" s="31">
        <f>SUMIF('Prog-III Detalle'!$A$6:$A$18,A48,'Prog-III Detalle'!$C$6:$C$18)</f>
        <v>30000000</v>
      </c>
      <c r="H48" s="32">
        <f t="shared" si="7"/>
        <v>0.04738563524784527</v>
      </c>
      <c r="I48" s="33">
        <f>SUMIF('Prog-IV Detalle'!$A$6:$A$11,A48,'Prog-IV Detalle'!$D$6:$D$11)</f>
        <v>0</v>
      </c>
      <c r="J48" s="32">
        <f t="shared" si="4"/>
        <v>0</v>
      </c>
      <c r="K48" s="31">
        <f>+C48++E48+G48+I48</f>
        <v>30000000</v>
      </c>
      <c r="L48" s="44">
        <f>+K48/$K$6</f>
        <v>0.04255222483982547</v>
      </c>
    </row>
    <row r="49" spans="1:12" ht="12.75">
      <c r="A49" s="52" t="s">
        <v>103</v>
      </c>
      <c r="B49" s="42" t="s">
        <v>141</v>
      </c>
      <c r="C49" s="31">
        <f>SUMIF('Prog-I Detalle'!$A$8:$A$10,A49,'Prog-I Detalle'!$D$8:$D$10)</f>
        <v>0</v>
      </c>
      <c r="D49" s="32">
        <f t="shared" si="1"/>
        <v>0</v>
      </c>
      <c r="E49" s="31">
        <f>SUMIF('Prog-II Detalle'!$A$6:$A$11,A49,'Prog-II Detalle'!$C$6:$C$11)</f>
        <v>0</v>
      </c>
      <c r="F49" s="43">
        <f t="shared" si="2"/>
        <v>0</v>
      </c>
      <c r="G49" s="31">
        <f>SUMIF('Prog-III Detalle'!$A$6:$A$18,A49,'Prog-III Detalle'!$C$6:$C$18)</f>
        <v>0</v>
      </c>
      <c r="H49" s="32">
        <f t="shared" si="7"/>
        <v>0</v>
      </c>
      <c r="I49" s="33">
        <f>SUMIF('Prog-IV Detalle'!$A$6:$A$11,A49,'Prog-IV Detalle'!$D$6:$D$11)</f>
        <v>0</v>
      </c>
      <c r="J49" s="32">
        <f t="shared" si="4"/>
        <v>0</v>
      </c>
      <c r="K49" s="31">
        <f t="shared" si="6"/>
        <v>0</v>
      </c>
      <c r="L49" s="44">
        <f t="shared" si="5"/>
        <v>0</v>
      </c>
    </row>
    <row r="50" spans="1:12" ht="12.75">
      <c r="A50" s="52" t="s">
        <v>104</v>
      </c>
      <c r="B50" s="42" t="s">
        <v>30</v>
      </c>
      <c r="C50" s="31">
        <f>SUMIF('Prog-I Detalle'!$A$8:$A$10,A50,'Prog-I Detalle'!$D$8:$D$10)</f>
        <v>0</v>
      </c>
      <c r="D50" s="32">
        <f t="shared" si="1"/>
        <v>0</v>
      </c>
      <c r="E50" s="31">
        <f>SUMIF('Prog-II Detalle'!$A$6:$A$11,A50,'Prog-II Detalle'!$C$6:$C$11)</f>
        <v>2500000</v>
      </c>
      <c r="F50" s="43">
        <f t="shared" si="2"/>
        <v>0.12382203418407793</v>
      </c>
      <c r="G50" s="31">
        <f>SUMIF('Prog-III Detalle'!$A$6:$A$18,A50,'Prog-III Detalle'!$C$6:$C$18)</f>
        <v>0</v>
      </c>
      <c r="H50" s="32">
        <f t="shared" si="7"/>
        <v>0</v>
      </c>
      <c r="I50" s="33">
        <f>SUMIF('Prog-IV Detalle'!$A$6:$A$11,A50,'Prog-IV Detalle'!$D$6:$D$11)</f>
        <v>0</v>
      </c>
      <c r="J50" s="32">
        <f t="shared" si="4"/>
        <v>0</v>
      </c>
      <c r="K50" s="31">
        <f t="shared" si="6"/>
        <v>2500000</v>
      </c>
      <c r="L50" s="44">
        <f t="shared" si="5"/>
        <v>0.0035460187366521227</v>
      </c>
    </row>
    <row r="51" spans="1:12" ht="12" customHeight="1">
      <c r="A51" s="41" t="s">
        <v>105</v>
      </c>
      <c r="B51" s="42" t="s">
        <v>1</v>
      </c>
      <c r="C51" s="31">
        <f>SUMIF('Prog-I Detalle'!$A$8:$A$10,A51,'Prog-I Detalle'!$D$8:$D$10)</f>
        <v>0</v>
      </c>
      <c r="D51" s="32">
        <f t="shared" si="1"/>
        <v>0</v>
      </c>
      <c r="E51" s="31">
        <f>SUMIF('Prog-II Detalle'!$A$6:$A$11,A51,'Prog-II Detalle'!$C$6:$C$11)</f>
        <v>0</v>
      </c>
      <c r="F51" s="43">
        <f t="shared" si="2"/>
        <v>0</v>
      </c>
      <c r="G51" s="31">
        <f>SUMIF('Prog-III Detalle'!$A$6:$A$18,A51,'Prog-III Detalle'!$C$6:$C$18)</f>
        <v>0</v>
      </c>
      <c r="H51" s="32">
        <f t="shared" si="7"/>
        <v>0</v>
      </c>
      <c r="I51" s="33">
        <f>SUMIF('Prog-IV Detalle'!$A$6:$A$11,A51,'Prog-IV Detalle'!$D$6:$D$11)</f>
        <v>0</v>
      </c>
      <c r="J51" s="32">
        <f t="shared" si="4"/>
        <v>0</v>
      </c>
      <c r="K51" s="31">
        <f t="shared" si="6"/>
        <v>0</v>
      </c>
      <c r="L51" s="44">
        <f t="shared" si="5"/>
        <v>0</v>
      </c>
    </row>
    <row r="52" spans="1:12" ht="12" customHeight="1">
      <c r="A52" s="41" t="s">
        <v>209</v>
      </c>
      <c r="B52" s="42" t="s">
        <v>190</v>
      </c>
      <c r="C52" s="31">
        <f>SUMIF('Prog-I Detalle'!$A$8:$A$10,A52,'Prog-I Detalle'!$D$8:$D$10)</f>
        <v>0</v>
      </c>
      <c r="D52" s="32">
        <f>+C52/$C$6</f>
        <v>0</v>
      </c>
      <c r="E52" s="31">
        <f>SUMIF('Prog-II Detalle'!$A$6:$A$11,A52,'Prog-II Detalle'!$C$6:$C$11)</f>
        <v>0</v>
      </c>
      <c r="F52" s="43">
        <f>+E52/$E$6</f>
        <v>0</v>
      </c>
      <c r="G52" s="31">
        <f>SUMIF('Prog-III Detalle'!$A$6:$A$18,A52,'Prog-III Detalle'!$C$6:$C$18)</f>
        <v>16350000</v>
      </c>
      <c r="H52" s="32">
        <f t="shared" si="7"/>
        <v>0.02582517121007567</v>
      </c>
      <c r="I52" s="33">
        <f>SUMIF('Prog-IV Detalle'!$A$6:$A$11,A52,'Prog-IV Detalle'!$D$6:$D$11)</f>
        <v>0</v>
      </c>
      <c r="J52" s="32">
        <f t="shared" si="4"/>
        <v>0</v>
      </c>
      <c r="K52" s="31">
        <f>+C52++E52+G52+I52</f>
        <v>16350000</v>
      </c>
      <c r="L52" s="44">
        <f>+K52/$K$6</f>
        <v>0.023190962537704883</v>
      </c>
    </row>
    <row r="53" spans="1:12" ht="12.75">
      <c r="A53" s="41" t="s">
        <v>106</v>
      </c>
      <c r="B53" s="42" t="s">
        <v>136</v>
      </c>
      <c r="C53" s="31">
        <f>SUMIF('Prog-I Detalle'!$A$8:$A$10,A53,'Prog-I Detalle'!$D$8:$D$10)</f>
        <v>0</v>
      </c>
      <c r="D53" s="32">
        <f aca="true" t="shared" si="8" ref="D53:D73">+C53/$C$6</f>
        <v>0</v>
      </c>
      <c r="E53" s="31">
        <f>SUMIF('Prog-II Detalle'!$A$6:$A$11,A53,'Prog-II Detalle'!$C$6:$C$11)</f>
        <v>0</v>
      </c>
      <c r="F53" s="43">
        <f t="shared" si="2"/>
        <v>0</v>
      </c>
      <c r="G53" s="31">
        <f>SUMIF('Prog-III Detalle'!$A$6:$A$18,A53,'Prog-III Detalle'!$C$6:$C$18)</f>
        <v>100000000</v>
      </c>
      <c r="H53" s="32">
        <f t="shared" si="7"/>
        <v>0.15795211749281757</v>
      </c>
      <c r="I53" s="33">
        <f>SUMIF('Prog-IV Detalle'!$A$6:$A$11,A53,'Prog-IV Detalle'!$D$6:$D$11)</f>
        <v>0</v>
      </c>
      <c r="J53" s="32">
        <f t="shared" si="4"/>
        <v>0</v>
      </c>
      <c r="K53" s="31">
        <f t="shared" si="6"/>
        <v>100000000</v>
      </c>
      <c r="L53" s="44">
        <f t="shared" si="5"/>
        <v>0.1418407494660849</v>
      </c>
    </row>
    <row r="54" spans="1:12" ht="12.75">
      <c r="A54" s="41" t="s">
        <v>107</v>
      </c>
      <c r="B54" s="53" t="s">
        <v>156</v>
      </c>
      <c r="C54" s="31">
        <f>SUMIF('Prog-I Detalle'!$A$8:$A$10,A54,'Prog-I Detalle'!$D$8:$D$10)</f>
        <v>0</v>
      </c>
      <c r="D54" s="32">
        <f t="shared" si="8"/>
        <v>0</v>
      </c>
      <c r="E54" s="31">
        <f>SUMIF('Prog-II Detalle'!$A$6:$A$11,A54,'Prog-II Detalle'!$C$6:$C$11)</f>
        <v>0</v>
      </c>
      <c r="F54" s="43">
        <f t="shared" si="2"/>
        <v>0</v>
      </c>
      <c r="G54" s="31">
        <f>SUMIF('Prog-III Detalle'!$A$6:$A$18,A54,'Prog-III Detalle'!$C$6:$C$18)</f>
        <v>170000000</v>
      </c>
      <c r="H54" s="32">
        <f t="shared" si="7"/>
        <v>0.26851859973778985</v>
      </c>
      <c r="I54" s="33">
        <f>SUMIF('Prog-IV Detalle'!$A$6:$A$11,A54,'Prog-IV Detalle'!$D$6:$D$11)</f>
        <v>0</v>
      </c>
      <c r="J54" s="32">
        <f t="shared" si="4"/>
        <v>0</v>
      </c>
      <c r="K54" s="31">
        <f t="shared" si="6"/>
        <v>170000000</v>
      </c>
      <c r="L54" s="44">
        <f aca="true" t="shared" si="9" ref="L54:L73">+K54/$K$6</f>
        <v>0.24112927409234436</v>
      </c>
    </row>
    <row r="55" spans="1:12" ht="12.75">
      <c r="A55" s="41" t="s">
        <v>108</v>
      </c>
      <c r="B55" s="42" t="s">
        <v>2</v>
      </c>
      <c r="C55" s="31">
        <f>SUMIF('Prog-I Detalle'!$A$8:$A$10,A55,'Prog-I Detalle'!$D$8:$D$10)</f>
        <v>0</v>
      </c>
      <c r="D55" s="32">
        <f t="shared" si="8"/>
        <v>0</v>
      </c>
      <c r="E55" s="31">
        <f>SUMIF('Prog-II Detalle'!$A$6:$A$11,A55,'Prog-II Detalle'!$C$6:$C$11)</f>
        <v>0</v>
      </c>
      <c r="F55" s="43">
        <f t="shared" si="2"/>
        <v>0</v>
      </c>
      <c r="G55" s="31">
        <f>SUMIF('Prog-III Detalle'!$A$6:$A$18,A55,'Prog-III Detalle'!$C$6:$C$18)</f>
        <v>220000000</v>
      </c>
      <c r="H55" s="32">
        <f t="shared" si="7"/>
        <v>0.34749465848419864</v>
      </c>
      <c r="I55" s="33">
        <f>SUMIF('Prog-IV Detalle'!$A$6:$A$11,A55,'Prog-IV Detalle'!$D$6:$D$11)</f>
        <v>0</v>
      </c>
      <c r="J55" s="32">
        <f t="shared" si="4"/>
        <v>0</v>
      </c>
      <c r="K55" s="31">
        <f t="shared" si="6"/>
        <v>220000000</v>
      </c>
      <c r="L55" s="44">
        <f t="shared" si="9"/>
        <v>0.3120496488253868</v>
      </c>
    </row>
    <row r="56" spans="1:12" ht="12.75">
      <c r="A56" s="41" t="s">
        <v>211</v>
      </c>
      <c r="B56" s="42" t="s">
        <v>212</v>
      </c>
      <c r="C56" s="31">
        <f>SUMIF('Prog-I Detalle'!$A$8:$A$10,A56,'Prog-I Detalle'!$D$8:$D$10)</f>
        <v>0</v>
      </c>
      <c r="D56" s="32">
        <f>+C56/$C$6</f>
        <v>0</v>
      </c>
      <c r="E56" s="31">
        <f>SUMIF('Prog-II Detalle'!$A$6:$A$11,A56,'Prog-II Detalle'!$C$6:$C$11)</f>
        <v>0</v>
      </c>
      <c r="F56" s="43">
        <f>+E56/$E$6</f>
        <v>0</v>
      </c>
      <c r="G56" s="31">
        <f>SUMIF('Prog-III Detalle'!$A$6:$A$18,A56,'Prog-III Detalle'!$C$6:$C$18)</f>
        <v>0</v>
      </c>
      <c r="H56" s="32">
        <f t="shared" si="7"/>
        <v>0</v>
      </c>
      <c r="I56" s="33">
        <f>SUMIF('Prog-IV Detalle'!$A$6:$A$11,A56,'Prog-IV Detalle'!$D$6:$D$11)</f>
        <v>0</v>
      </c>
      <c r="J56" s="32">
        <f t="shared" si="4"/>
        <v>0</v>
      </c>
      <c r="K56" s="31">
        <f>+C56++E56+G56+I56</f>
        <v>0</v>
      </c>
      <c r="L56" s="44">
        <f>+K56/$K$6</f>
        <v>0</v>
      </c>
    </row>
    <row r="57" spans="1:12" ht="12.75">
      <c r="A57" s="41" t="s">
        <v>179</v>
      </c>
      <c r="B57" s="42" t="s">
        <v>180</v>
      </c>
      <c r="C57" s="31">
        <f>SUMIF('Prog-I Detalle'!$A$6:$A$10,A57,'Prog-I Detalle'!$D$6:$D$10)</f>
        <v>15440312.11</v>
      </c>
      <c r="D57" s="32">
        <f t="shared" si="8"/>
        <v>0.29852220599710133</v>
      </c>
      <c r="E57" s="31">
        <f>SUMIF('Prog-II Detalle'!$A$6:$A$11,A57,'Prog-II Detalle'!$C$6:$C$11)</f>
        <v>0</v>
      </c>
      <c r="F57" s="43">
        <f t="shared" si="2"/>
        <v>0</v>
      </c>
      <c r="G57" s="31">
        <f>SUMIF('Prog-III Detalle'!$A$6:$A$18,A57,'Prog-III Detalle'!$C$6:$C$18)</f>
        <v>0</v>
      </c>
      <c r="H57" s="32">
        <f t="shared" si="7"/>
        <v>0</v>
      </c>
      <c r="I57" s="33">
        <f>SUMIF('Prog-IV Detalle'!$A$6:$A$11,A57,'Prog-IV Detalle'!$D$6:$D$11)</f>
        <v>0</v>
      </c>
      <c r="J57" s="32">
        <f t="shared" si="4"/>
        <v>0</v>
      </c>
      <c r="K57" s="31">
        <f t="shared" si="6"/>
        <v>15440312.11</v>
      </c>
      <c r="L57" s="44">
        <f t="shared" si="9"/>
        <v>0.02190065441672667</v>
      </c>
    </row>
    <row r="58" spans="1:12" s="202" customFormat="1" ht="16.5" customHeight="1">
      <c r="A58" s="311">
        <v>6</v>
      </c>
      <c r="B58" s="312" t="s">
        <v>130</v>
      </c>
      <c r="C58" s="313">
        <f>SUM(C59:C64)</f>
        <v>6282178.88</v>
      </c>
      <c r="D58" s="314">
        <f t="shared" si="8"/>
        <v>0.12145932571605247</v>
      </c>
      <c r="E58" s="313">
        <f>SUM(E59:E64)</f>
        <v>7000000</v>
      </c>
      <c r="F58" s="314">
        <f>SUM(F59:F64)</f>
        <v>0.3467016957154182</v>
      </c>
      <c r="G58" s="313">
        <f>SUM(G59:G64)</f>
        <v>0</v>
      </c>
      <c r="H58" s="314">
        <f t="shared" si="7"/>
        <v>0</v>
      </c>
      <c r="I58" s="313">
        <f>SUM(I59:I64)</f>
        <v>0</v>
      </c>
      <c r="J58" s="314">
        <f>+I58/$G$6</f>
        <v>0</v>
      </c>
      <c r="K58" s="313">
        <f>C58+E58+G58+I58</f>
        <v>13282178.879999999</v>
      </c>
      <c r="L58" s="315">
        <f t="shared" si="9"/>
        <v>0.018839542068818042</v>
      </c>
    </row>
    <row r="59" spans="1:12" ht="12.75">
      <c r="A59" s="41" t="s">
        <v>109</v>
      </c>
      <c r="B59" s="42" t="s">
        <v>3</v>
      </c>
      <c r="C59" s="31">
        <f>SUMIF('Prog-I Detalle'!$A$8:$A$10,A59,'Prog-I Detalle'!$D$8:$D$10)</f>
        <v>448727.06</v>
      </c>
      <c r="D59" s="32">
        <f t="shared" si="8"/>
        <v>0.008675666067335323</v>
      </c>
      <c r="E59" s="31">
        <f>SUMIF('Prog-II Detalle'!$A$6:$A$10,A59,'Prog-II Detalle'!$C$6:$C$10)</f>
        <v>0</v>
      </c>
      <c r="F59" s="43">
        <f aca="true" t="shared" si="10" ref="F59:F64">+E59/$E$6</f>
        <v>0</v>
      </c>
      <c r="G59" s="31">
        <f>SUMIF('Prog-III Detalle'!$A$6:$A$18,A59,'Prog-III Detalle'!$C$6:$C$18)</f>
        <v>0</v>
      </c>
      <c r="H59" s="32">
        <f t="shared" si="7"/>
        <v>0</v>
      </c>
      <c r="I59" s="33">
        <f>SUMIF('Prog-IV Detalle'!$A$6:$A$11,A59,'Prog-IV Detalle'!$D$6:$D$11)</f>
        <v>0</v>
      </c>
      <c r="J59" s="32">
        <f t="shared" si="4"/>
        <v>0</v>
      </c>
      <c r="K59" s="31">
        <f t="shared" si="6"/>
        <v>448727.06</v>
      </c>
      <c r="L59" s="44">
        <f t="shared" si="9"/>
        <v>0.0006364778249611285</v>
      </c>
    </row>
    <row r="60" spans="1:12" ht="12.75">
      <c r="A60" s="41" t="s">
        <v>110</v>
      </c>
      <c r="B60" s="42" t="s">
        <v>4</v>
      </c>
      <c r="C60" s="31">
        <f>SUMIF('Prog-I Detalle'!$A$9:$A$10,A60,'Prog-I Detalle'!$D$9:$D$10)</f>
        <v>1346181.19</v>
      </c>
      <c r="D60" s="32">
        <f t="shared" si="8"/>
        <v>0.026026998395345457</v>
      </c>
      <c r="E60" s="31">
        <f>SUMIF('Prog-II Detalle'!$A$6:$A$10,A60,'Prog-II Detalle'!$C$6:$C$10)</f>
        <v>0</v>
      </c>
      <c r="F60" s="43">
        <f t="shared" si="10"/>
        <v>0</v>
      </c>
      <c r="G60" s="31">
        <f>SUMIF('Prog-III Detalle'!$A$6:$A$18,A60,'Prog-III Detalle'!$C$6:$C$18)</f>
        <v>0</v>
      </c>
      <c r="H60" s="32">
        <f t="shared" si="7"/>
        <v>0</v>
      </c>
      <c r="I60" s="33">
        <f>SUMIF('Prog-IV Detalle'!$A$6:$A$11,A60,'Prog-IV Detalle'!$D$6:$D$11)</f>
        <v>0</v>
      </c>
      <c r="J60" s="32">
        <f t="shared" si="4"/>
        <v>0</v>
      </c>
      <c r="K60" s="31">
        <f t="shared" si="6"/>
        <v>1346181.19</v>
      </c>
      <c r="L60" s="44">
        <f t="shared" si="9"/>
        <v>0.0019094334890674605</v>
      </c>
    </row>
    <row r="61" spans="1:12" ht="12" customHeight="1">
      <c r="A61" s="41" t="s">
        <v>111</v>
      </c>
      <c r="B61" s="55" t="s">
        <v>5</v>
      </c>
      <c r="C61" s="31">
        <f>SUMIF('Prog-I Detalle'!$A$9:$A$10,A61,'Prog-I Detalle'!$D$9:$D$10)</f>
        <v>4487270.63</v>
      </c>
      <c r="D61" s="32">
        <f t="shared" si="8"/>
        <v>0.0867566612533717</v>
      </c>
      <c r="E61" s="31">
        <f>SUMIF('Prog-II Detalle'!$A$6:$A$10,A61,'Prog-II Detalle'!$C$6:$C$10)</f>
        <v>0</v>
      </c>
      <c r="F61" s="43">
        <f t="shared" si="10"/>
        <v>0</v>
      </c>
      <c r="G61" s="31">
        <f>SUMIF('Prog-III Detalle'!$A$6:$A$18,A61,'Prog-III Detalle'!$C$6:$C$18)</f>
        <v>0</v>
      </c>
      <c r="H61" s="32">
        <f t="shared" si="7"/>
        <v>0</v>
      </c>
      <c r="I61" s="33">
        <f>SUMIF('Prog-IV Detalle'!$A$6:$A$11,A61,'Prog-IV Detalle'!$D$6:$D$11)</f>
        <v>0</v>
      </c>
      <c r="J61" s="32">
        <f t="shared" si="4"/>
        <v>0</v>
      </c>
      <c r="K61" s="31">
        <f t="shared" si="6"/>
        <v>4487270.63</v>
      </c>
      <c r="L61" s="44">
        <f t="shared" si="9"/>
        <v>0.00636477829216351</v>
      </c>
    </row>
    <row r="62" spans="1:12" ht="12.75">
      <c r="A62" s="41" t="s">
        <v>112</v>
      </c>
      <c r="B62" s="42" t="s">
        <v>6</v>
      </c>
      <c r="C62" s="31">
        <f>SUMIF('Prog-I Detalle'!$A$9:$A$10,A62,'Prog-I Detalle'!$D$9:$D$10)</f>
        <v>0</v>
      </c>
      <c r="D62" s="32">
        <f t="shared" si="8"/>
        <v>0</v>
      </c>
      <c r="E62" s="31">
        <f>SUMIF('Prog-II Detalle'!$A$6:$A$10,A62,'Prog-II Detalle'!$C$6:$C$10)</f>
        <v>0</v>
      </c>
      <c r="F62" s="43">
        <f t="shared" si="10"/>
        <v>0</v>
      </c>
      <c r="G62" s="31">
        <f>SUMIF('Prog-III Detalle'!$A$6:$A$18,A62,'Prog-III Detalle'!$C$6:$C$18)</f>
        <v>0</v>
      </c>
      <c r="H62" s="32">
        <f t="shared" si="7"/>
        <v>0</v>
      </c>
      <c r="I62" s="33">
        <f>SUMIF('Prog-IV Detalle'!$A$6:$A$11,A62,'Prog-IV Detalle'!$D$6:$D$11)</f>
        <v>0</v>
      </c>
      <c r="J62" s="32">
        <f t="shared" si="4"/>
        <v>0</v>
      </c>
      <c r="K62" s="31">
        <f t="shared" si="6"/>
        <v>0</v>
      </c>
      <c r="L62" s="44">
        <f t="shared" si="9"/>
        <v>0</v>
      </c>
    </row>
    <row r="63" spans="1:12" ht="12.75">
      <c r="A63" s="41" t="s">
        <v>232</v>
      </c>
      <c r="B63" s="42" t="s">
        <v>233</v>
      </c>
      <c r="C63" s="31">
        <f>SUMIF('Prog-I Detalle'!$A$9:$A$10,A63,'Prog-I Detalle'!$D$9:$D$10)</f>
        <v>0</v>
      </c>
      <c r="D63" s="32">
        <f>+C63/$C$6</f>
        <v>0</v>
      </c>
      <c r="E63" s="31">
        <f>SUMIF('Prog-II Detalle'!$A$6:$A$10,A63,'Prog-II Detalle'!$C$6:$C$10)</f>
        <v>0</v>
      </c>
      <c r="F63" s="43">
        <f>+E63/$E$6</f>
        <v>0</v>
      </c>
      <c r="G63" s="31">
        <f>SUMIF('Prog-III Detalle'!$A$6:$A$18,A63,'Prog-III Detalle'!$C$6:$C$18)</f>
        <v>0</v>
      </c>
      <c r="H63" s="32">
        <f t="shared" si="7"/>
        <v>0</v>
      </c>
      <c r="I63" s="33">
        <f>SUMIF('Prog-IV Detalle'!$A$6:$A$11,A63,'Prog-IV Detalle'!$D$6:$D$11)</f>
        <v>0</v>
      </c>
      <c r="J63" s="32">
        <f t="shared" si="4"/>
        <v>0</v>
      </c>
      <c r="K63" s="31">
        <f>+C63++E63+G63+I63</f>
        <v>0</v>
      </c>
      <c r="L63" s="44">
        <f>+K63/$K$6</f>
        <v>0</v>
      </c>
    </row>
    <row r="64" spans="1:12" ht="12.75">
      <c r="A64" s="41" t="s">
        <v>220</v>
      </c>
      <c r="B64" s="55" t="s">
        <v>221</v>
      </c>
      <c r="C64" s="31">
        <f>SUMIF('Prog-I Detalle'!$A$9:$A$10,A64,'Prog-I Detalle'!$D$9:$D$10)</f>
        <v>0</v>
      </c>
      <c r="D64" s="32">
        <f t="shared" si="8"/>
        <v>0</v>
      </c>
      <c r="E64" s="31">
        <f>SUMIF('Prog-II Detalle'!$A$6:$A$10,A64,'Prog-II Detalle'!$C$6:$C$10)</f>
        <v>7000000</v>
      </c>
      <c r="F64" s="43">
        <f t="shared" si="10"/>
        <v>0.3467016957154182</v>
      </c>
      <c r="G64" s="31">
        <f>SUMIF('Prog-III Detalle'!$A$6:$A$18,A64,'Prog-III Detalle'!$C$6:$C$18)</f>
        <v>0</v>
      </c>
      <c r="H64" s="32">
        <f t="shared" si="7"/>
        <v>0</v>
      </c>
      <c r="I64" s="33">
        <f>SUMIF('Prog-IV Detalle'!$A$6:$A$11,A64,'Prog-IV Detalle'!$D$6:$D$11)</f>
        <v>0</v>
      </c>
      <c r="J64" s="32">
        <f t="shared" si="4"/>
        <v>0</v>
      </c>
      <c r="K64" s="31">
        <f t="shared" si="6"/>
        <v>7000000</v>
      </c>
      <c r="L64" s="44">
        <f t="shared" si="9"/>
        <v>0.009928852462625945</v>
      </c>
    </row>
    <row r="65" spans="1:12" s="202" customFormat="1" ht="16.5" customHeight="1">
      <c r="A65" s="311">
        <v>7</v>
      </c>
      <c r="B65" s="312" t="s">
        <v>154</v>
      </c>
      <c r="C65" s="313">
        <f>SUM(C66:C69)</f>
        <v>0</v>
      </c>
      <c r="D65" s="314">
        <f t="shared" si="8"/>
        <v>0</v>
      </c>
      <c r="E65" s="313">
        <f>SUM(E66:E69)</f>
        <v>0</v>
      </c>
      <c r="F65" s="314">
        <f>SUM(F66:F66)</f>
        <v>0</v>
      </c>
      <c r="G65" s="313">
        <f>SUM(G66:G69)</f>
        <v>61753256.78</v>
      </c>
      <c r="H65" s="314">
        <f t="shared" si="7"/>
        <v>0.09754057670478693</v>
      </c>
      <c r="I65" s="313">
        <f>SUM(I66:I66)</f>
        <v>0</v>
      </c>
      <c r="J65" s="314">
        <f>+I65/$G$6</f>
        <v>0</v>
      </c>
      <c r="K65" s="313">
        <f>+C65+E65+G65+I65</f>
        <v>61753256.78</v>
      </c>
      <c r="L65" s="315">
        <f t="shared" si="9"/>
        <v>0.0875912822364679</v>
      </c>
    </row>
    <row r="66" spans="1:12" ht="12.75">
      <c r="A66" s="41" t="s">
        <v>113</v>
      </c>
      <c r="B66" s="42" t="s">
        <v>7</v>
      </c>
      <c r="C66" s="31">
        <f>SUMIF('Prog-I Detalle'!$A$9:$A$11,A66,'Prog-I Detalle'!$D$9:$D$11)</f>
        <v>0</v>
      </c>
      <c r="D66" s="32">
        <f t="shared" si="8"/>
        <v>0</v>
      </c>
      <c r="E66" s="31">
        <f>SUMIF('Prog-II Detalle'!$A$6:$A$10,A66,'Prog-II Detalle'!$C$6:$C$10)</f>
        <v>0</v>
      </c>
      <c r="F66" s="43">
        <f>+E66/$E$6</f>
        <v>0</v>
      </c>
      <c r="G66" s="31">
        <f>SUMIF('Prog-III Detalle'!$A$6:$A$18,A66,'Prog-III Detalle'!$C$6:$C$18)</f>
        <v>0</v>
      </c>
      <c r="H66" s="32">
        <f t="shared" si="7"/>
        <v>0</v>
      </c>
      <c r="I66" s="33">
        <f>SUMIF('Prog-IV Detalle'!$A$6:$A$11,A66,'Prog-IV Detalle'!$D$6:$D$11)</f>
        <v>0</v>
      </c>
      <c r="J66" s="32">
        <f t="shared" si="4"/>
        <v>0</v>
      </c>
      <c r="K66" s="31">
        <f t="shared" si="6"/>
        <v>0</v>
      </c>
      <c r="L66" s="44">
        <f t="shared" si="9"/>
        <v>0</v>
      </c>
    </row>
    <row r="67" spans="1:12" ht="12.75">
      <c r="A67" s="41" t="s">
        <v>218</v>
      </c>
      <c r="B67" s="42" t="s">
        <v>219</v>
      </c>
      <c r="C67" s="31">
        <f>SUMIF('Prog-I Detalle'!$A$9:$A$11,A67,'Prog-I Detalle'!$D$9:$D$11)</f>
        <v>0</v>
      </c>
      <c r="D67" s="32">
        <f>+C67/$C$6</f>
        <v>0</v>
      </c>
      <c r="E67" s="31">
        <f>SUMIF('Prog-II Detalle'!$A$6:$A$10,A67,'Prog-II Detalle'!$C$6:$C$10)</f>
        <v>0</v>
      </c>
      <c r="F67" s="43">
        <f>+E67/$E$6</f>
        <v>0</v>
      </c>
      <c r="G67" s="31">
        <f>SUMIF('Prog-III Detalle'!$A$6:$A$18,A67,'Prog-III Detalle'!$C$6:$C$18)</f>
        <v>61753256.78</v>
      </c>
      <c r="H67" s="32">
        <f t="shared" si="7"/>
        <v>0.09754057670478693</v>
      </c>
      <c r="I67" s="33">
        <f>SUMIF('Prog-IV Detalle'!$A$6:$A$11,A67,'Prog-IV Detalle'!$D$6:$D$11)</f>
        <v>0</v>
      </c>
      <c r="J67" s="32">
        <f t="shared" si="4"/>
        <v>0</v>
      </c>
      <c r="K67" s="31">
        <f>+C67++E67+G67+I67</f>
        <v>61753256.78</v>
      </c>
      <c r="L67" s="44">
        <f>+K67/$K$6</f>
        <v>0.0875912822364679</v>
      </c>
    </row>
    <row r="68" spans="1:12" ht="12.75">
      <c r="A68" s="41" t="s">
        <v>236</v>
      </c>
      <c r="B68" s="42" t="s">
        <v>237</v>
      </c>
      <c r="C68" s="31">
        <f>SUMIF('Prog-I Detalle'!$A$9:$A$11,A68,'Prog-I Detalle'!$D$9:$D$11)</f>
        <v>0</v>
      </c>
      <c r="D68" s="32">
        <f>+C68/$C$6</f>
        <v>0</v>
      </c>
      <c r="E68" s="31">
        <f>SUMIF('Prog-II Detalle'!$A$6:$A$10,A68,'Prog-II Detalle'!$C$6:$C$10)</f>
        <v>0</v>
      </c>
      <c r="F68" s="43">
        <f>+E68/$E$6</f>
        <v>0</v>
      </c>
      <c r="G68" s="31">
        <f>SUMIF('Prog-III Detalle'!$A$6:$A$18,A68,'Prog-III Detalle'!$C$6:$C$18)</f>
        <v>0</v>
      </c>
      <c r="H68" s="32">
        <f t="shared" si="7"/>
        <v>0</v>
      </c>
      <c r="I68" s="33">
        <f>SUMIF('Prog-IV Detalle'!$A$6:$A$11,A68,'Prog-IV Detalle'!$D$6:$D$11)</f>
        <v>0</v>
      </c>
      <c r="J68" s="32">
        <f t="shared" si="4"/>
        <v>0</v>
      </c>
      <c r="K68" s="31">
        <f>+C68++E68+G68+I68</f>
        <v>0</v>
      </c>
      <c r="L68" s="44">
        <f>+K68/$K$6</f>
        <v>0</v>
      </c>
    </row>
    <row r="69" spans="1:12" ht="25.5">
      <c r="A69" s="41" t="s">
        <v>187</v>
      </c>
      <c r="B69" s="42" t="s">
        <v>188</v>
      </c>
      <c r="C69" s="31">
        <f>SUMIF('Prog-I Detalle'!$A$9:$A$11,A69,'Prog-I Detalle'!$D$9:$D$11)</f>
        <v>0</v>
      </c>
      <c r="D69" s="32">
        <f t="shared" si="8"/>
        <v>0</v>
      </c>
      <c r="E69" s="31">
        <f>SUMIF('Prog-II Detalle'!$A$6:$A$10,A69,'Prog-II Detalle'!$C$6:$C$10)</f>
        <v>0</v>
      </c>
      <c r="F69" s="43">
        <f>+E69/$E$6</f>
        <v>0</v>
      </c>
      <c r="G69" s="31">
        <f>SUMIF('Prog-III Detalle'!$A$6:$A$18,A69,'Prog-III Detalle'!$C$6:$C$18)</f>
        <v>0</v>
      </c>
      <c r="H69" s="32">
        <f t="shared" si="7"/>
        <v>0</v>
      </c>
      <c r="I69" s="33">
        <f>SUMIF('Prog-IV Detalle'!$A$6:$A$11,A69,'Prog-IV Detalle'!$D$6:$D$11)</f>
        <v>0</v>
      </c>
      <c r="J69" s="32">
        <f t="shared" si="4"/>
        <v>0</v>
      </c>
      <c r="K69" s="31">
        <f t="shared" si="6"/>
        <v>0</v>
      </c>
      <c r="L69" s="44">
        <f t="shared" si="9"/>
        <v>0</v>
      </c>
    </row>
    <row r="70" spans="1:12" s="202" customFormat="1" ht="16.5" customHeight="1">
      <c r="A70" s="311">
        <v>8</v>
      </c>
      <c r="B70" s="312" t="s">
        <v>153</v>
      </c>
      <c r="C70" s="313">
        <f>+C71</f>
        <v>0</v>
      </c>
      <c r="D70" s="314">
        <f t="shared" si="8"/>
        <v>0</v>
      </c>
      <c r="E70" s="313">
        <f>+E71</f>
        <v>0</v>
      </c>
      <c r="F70" s="314">
        <f>+F71</f>
        <v>0</v>
      </c>
      <c r="G70" s="313"/>
      <c r="H70" s="314">
        <f t="shared" si="7"/>
        <v>0</v>
      </c>
      <c r="I70" s="313">
        <f>+I71</f>
        <v>0</v>
      </c>
      <c r="J70" s="314">
        <f>+I70/$G$6</f>
        <v>0</v>
      </c>
      <c r="K70" s="313">
        <f>+C70+E70+G70+I70</f>
        <v>0</v>
      </c>
      <c r="L70" s="315">
        <f t="shared" si="9"/>
        <v>0</v>
      </c>
    </row>
    <row r="71" spans="1:12" ht="14.25" customHeight="1">
      <c r="A71" s="41" t="s">
        <v>114</v>
      </c>
      <c r="B71" s="42" t="s">
        <v>8</v>
      </c>
      <c r="C71" s="31">
        <f>SUMIF('Prog-I Detalle'!$A$9:$A$10,A71,'Prog-I Detalle'!$D$9:$D$10)</f>
        <v>0</v>
      </c>
      <c r="D71" s="32">
        <f t="shared" si="8"/>
        <v>0</v>
      </c>
      <c r="E71" s="31">
        <f>SUMIF('Prog-II Detalle'!$A$6:$A$10,A71,'Prog-II Detalle'!$C$6:$C$10)</f>
        <v>0</v>
      </c>
      <c r="F71" s="43">
        <f>+E71/$E$6</f>
        <v>0</v>
      </c>
      <c r="G71" s="31">
        <f>SUMIF('Prog-III Detalle'!$A$6:$A$18,A71,'Prog-III Detalle'!$C$6:$C$18)</f>
        <v>0</v>
      </c>
      <c r="H71" s="32">
        <f>+G71/$G$6</f>
        <v>0</v>
      </c>
      <c r="I71" s="33">
        <f>SUMIF('Prog-IV Detalle'!$A$6:$A$11,A71,'Prog-IV Detalle'!$D$6:$D$11)</f>
        <v>0</v>
      </c>
      <c r="J71" s="32">
        <f t="shared" si="4"/>
        <v>0</v>
      </c>
      <c r="K71" s="31">
        <f t="shared" si="6"/>
        <v>0</v>
      </c>
      <c r="L71" s="44">
        <f t="shared" si="9"/>
        <v>0</v>
      </c>
    </row>
    <row r="72" spans="1:12" s="202" customFormat="1" ht="16.5" customHeight="1">
      <c r="A72" s="311">
        <v>9</v>
      </c>
      <c r="B72" s="312" t="s">
        <v>13</v>
      </c>
      <c r="C72" s="313">
        <f>SUM(C73:C73)</f>
        <v>0</v>
      </c>
      <c r="D72" s="314">
        <f t="shared" si="8"/>
        <v>0</v>
      </c>
      <c r="E72" s="313">
        <f>SUM(E73:E73)</f>
        <v>2221255.170000002</v>
      </c>
      <c r="F72" s="314">
        <f>+E72/$E$6</f>
        <v>0.11001613343652002</v>
      </c>
      <c r="G72" s="313">
        <f>SUM(G73:G73)</f>
        <v>0</v>
      </c>
      <c r="H72" s="314">
        <f>+G72/$G$6</f>
        <v>0</v>
      </c>
      <c r="I72" s="313">
        <f>SUM(I73:I73)</f>
        <v>0</v>
      </c>
      <c r="J72" s="314">
        <f>+I72/$G$6</f>
        <v>0</v>
      </c>
      <c r="K72" s="313">
        <f>+C72+E72+G72+I72</f>
        <v>2221255.170000002</v>
      </c>
      <c r="L72" s="315">
        <f t="shared" si="9"/>
        <v>0.003150644980682161</v>
      </c>
    </row>
    <row r="73" spans="1:12" ht="26.25" thickBot="1">
      <c r="A73" s="35" t="s">
        <v>115</v>
      </c>
      <c r="B73" s="36" t="s">
        <v>9</v>
      </c>
      <c r="C73" s="37">
        <f>SUMIF('Prog-I Detalle'!$A$9:$A$10,A73,'Prog-I Detalle'!$D$9:$D$10)</f>
        <v>0</v>
      </c>
      <c r="D73" s="39">
        <f t="shared" si="8"/>
        <v>0</v>
      </c>
      <c r="E73" s="37">
        <f>SUMIF('Prog-II Detalle'!$A$6:$A$11,A73,'Prog-II Detalle'!$C$6:$C$11)</f>
        <v>2221255.170000002</v>
      </c>
      <c r="F73" s="38">
        <f>+E73/$E$6</f>
        <v>0.11001613343652002</v>
      </c>
      <c r="G73" s="98">
        <f>SUMIF('Prog-III Detalle'!$A$6:$A$18,A73,'Prog-III Detalle'!$C$6:$C$18)</f>
        <v>0</v>
      </c>
      <c r="H73" s="39">
        <f>+G73/$G$6</f>
        <v>0</v>
      </c>
      <c r="I73" s="98">
        <f>SUMIF('Prog-IV Detalle'!$A$6:$A$11,A73,'Prog-IV Detalle'!$D$6:$D$11)</f>
        <v>0</v>
      </c>
      <c r="J73" s="277">
        <f t="shared" si="4"/>
        <v>0</v>
      </c>
      <c r="K73" s="37">
        <f t="shared" si="6"/>
        <v>2221255.170000002</v>
      </c>
      <c r="L73" s="40">
        <f t="shared" si="9"/>
        <v>0.003150644980682161</v>
      </c>
    </row>
    <row r="74" ht="12.75">
      <c r="I74" s="31"/>
    </row>
    <row r="75" ht="12.75">
      <c r="I75" s="31"/>
    </row>
    <row r="76" ht="12.75">
      <c r="I76" s="31"/>
    </row>
    <row r="77" spans="5:9" ht="12.75">
      <c r="E77" s="50">
        <f>+'Prog-II Detalle'!C5-'Gral y X Prog.'!E6</f>
        <v>0</v>
      </c>
      <c r="I77" s="31"/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0.00390625" style="0" customWidth="1"/>
    <col min="2" max="2" width="36.28125" style="0" customWidth="1"/>
    <col min="3" max="4" width="14.57421875" style="0" customWidth="1"/>
    <col min="5" max="5" width="15.57421875" style="0" customWidth="1"/>
    <col min="6" max="6" width="14.8515625" style="0" customWidth="1"/>
    <col min="7" max="7" width="16.7109375" style="0" customWidth="1"/>
    <col min="8" max="8" width="9.140625" style="0" customWidth="1"/>
    <col min="9" max="9" width="11.7109375" style="0" bestFit="1" customWidth="1"/>
  </cols>
  <sheetData>
    <row r="1" spans="1:7" ht="12.75">
      <c r="A1" s="369" t="str">
        <f>+'Gral. de Egresos'!A2</f>
        <v>MUNICIPALIDAD DE SANTA ANA</v>
      </c>
      <c r="B1" s="369"/>
      <c r="C1" s="369"/>
      <c r="D1" s="369"/>
      <c r="E1" s="369"/>
      <c r="F1" s="369"/>
      <c r="G1" s="369"/>
    </row>
    <row r="2" spans="1:7" ht="12.75">
      <c r="A2" s="370" t="s">
        <v>252</v>
      </c>
      <c r="B2" s="369"/>
      <c r="C2" s="369"/>
      <c r="D2" s="369"/>
      <c r="E2" s="369"/>
      <c r="F2" s="369"/>
      <c r="G2" s="369"/>
    </row>
    <row r="3" spans="1:7" ht="12.75">
      <c r="A3" s="369" t="s">
        <v>46</v>
      </c>
      <c r="B3" s="369"/>
      <c r="C3" s="369"/>
      <c r="D3" s="369"/>
      <c r="E3" s="369"/>
      <c r="F3" s="369"/>
      <c r="G3" s="369"/>
    </row>
    <row r="4" spans="1:7" ht="12.75">
      <c r="A4" s="369" t="s">
        <v>47</v>
      </c>
      <c r="B4" s="369"/>
      <c r="C4" s="369"/>
      <c r="D4" s="369"/>
      <c r="E4" s="369"/>
      <c r="F4" s="369"/>
      <c r="G4" s="369"/>
    </row>
    <row r="6" spans="1:7" ht="51">
      <c r="A6" s="316"/>
      <c r="B6" s="316"/>
      <c r="C6" s="317" t="s">
        <v>88</v>
      </c>
      <c r="D6" s="317" t="s">
        <v>75</v>
      </c>
      <c r="E6" s="317" t="s">
        <v>76</v>
      </c>
      <c r="F6" s="317" t="s">
        <v>138</v>
      </c>
      <c r="G6" s="317" t="s">
        <v>77</v>
      </c>
    </row>
    <row r="7" spans="1:7" s="5" customFormat="1" ht="12.75">
      <c r="A7" s="3"/>
      <c r="B7" s="3"/>
      <c r="C7" s="4"/>
      <c r="D7" s="4"/>
      <c r="E7" s="4"/>
      <c r="F7" s="4"/>
      <c r="G7" s="4"/>
    </row>
    <row r="8" spans="1:7" s="27" customFormat="1" ht="18" customHeight="1">
      <c r="A8" s="318" t="s">
        <v>71</v>
      </c>
      <c r="B8" s="319" t="s">
        <v>72</v>
      </c>
      <c r="C8" s="320">
        <f>SUM(C10:C28)</f>
        <v>51722490.99</v>
      </c>
      <c r="D8" s="320">
        <f>SUM(D10:D28)</f>
        <v>20190267.560000002</v>
      </c>
      <c r="E8" s="320">
        <f>SUM(E10:E28)</f>
        <v>633103256.78</v>
      </c>
      <c r="F8" s="320">
        <f>+'Gral y X Prog.'!I6</f>
        <v>0</v>
      </c>
      <c r="G8" s="321">
        <f>SUM(G10:G28)</f>
        <v>705016015.3299999</v>
      </c>
    </row>
    <row r="9" spans="1:9" ht="12.75">
      <c r="A9" s="7"/>
      <c r="B9" s="8"/>
      <c r="C9" s="16" t="s">
        <v>78</v>
      </c>
      <c r="D9" s="16"/>
      <c r="E9" s="16"/>
      <c r="F9" s="16"/>
      <c r="G9" s="11"/>
      <c r="I9" s="187"/>
    </row>
    <row r="10" spans="1:7" ht="15" customHeight="1">
      <c r="A10" s="7">
        <v>0</v>
      </c>
      <c r="B10" s="8" t="s">
        <v>39</v>
      </c>
      <c r="C10" s="16">
        <f>+'Gral y X Prog.'!C7</f>
        <v>0</v>
      </c>
      <c r="D10" s="16">
        <f>+'Gral y X Prog.'!E7</f>
        <v>0</v>
      </c>
      <c r="E10" s="16">
        <f>+'Gral y X Prog.'!G7</f>
        <v>0</v>
      </c>
      <c r="F10" s="16">
        <f>+'Gral y X Prog.'!I7</f>
        <v>0</v>
      </c>
      <c r="G10" s="24">
        <f>+C10+D10+E10+F10</f>
        <v>0</v>
      </c>
    </row>
    <row r="11" spans="1:7" ht="12.75">
      <c r="A11" s="7"/>
      <c r="B11" s="8"/>
      <c r="C11" s="16"/>
      <c r="D11" s="16"/>
      <c r="E11" s="16"/>
      <c r="F11" s="16"/>
      <c r="G11" s="24"/>
    </row>
    <row r="12" spans="1:7" ht="15" customHeight="1">
      <c r="A12" s="7">
        <v>1</v>
      </c>
      <c r="B12" s="8" t="s">
        <v>40</v>
      </c>
      <c r="C12" s="16">
        <f>'Gral y X Prog.'!C18</f>
        <v>30000000</v>
      </c>
      <c r="D12" s="16">
        <f>'Gral y X Prog.'!E18</f>
        <v>969012.3900000001</v>
      </c>
      <c r="E12" s="16">
        <f>+'Gral y X Prog.'!G18</f>
        <v>0</v>
      </c>
      <c r="F12" s="16">
        <f>+'Gral y X Prog.'!I18</f>
        <v>0</v>
      </c>
      <c r="G12" s="24">
        <f>+C12+D12+E12+F12</f>
        <v>30969012.39</v>
      </c>
    </row>
    <row r="13" spans="1:7" ht="12.75">
      <c r="A13" s="7"/>
      <c r="B13" s="8"/>
      <c r="C13" s="16"/>
      <c r="D13" s="16"/>
      <c r="E13" s="16"/>
      <c r="F13" s="16"/>
      <c r="G13" s="24"/>
    </row>
    <row r="14" spans="1:7" ht="15" customHeight="1">
      <c r="A14" s="7">
        <v>2</v>
      </c>
      <c r="B14" s="8" t="s">
        <v>41</v>
      </c>
      <c r="C14" s="16">
        <f>+'Gral y X Prog.'!C31</f>
        <v>0</v>
      </c>
      <c r="D14" s="16">
        <f>+'Gral y X Prog.'!E31</f>
        <v>0</v>
      </c>
      <c r="E14" s="16">
        <f>+'Gral y X Prog.'!G31</f>
        <v>35000000</v>
      </c>
      <c r="F14" s="16">
        <f>+'Gral y X Prog.'!I31</f>
        <v>0</v>
      </c>
      <c r="G14" s="24">
        <f>+C14+D14+E14+F14</f>
        <v>35000000</v>
      </c>
    </row>
    <row r="15" spans="1:7" ht="12.75">
      <c r="A15" s="7"/>
      <c r="B15" s="8"/>
      <c r="C15" s="16"/>
      <c r="D15" s="16"/>
      <c r="E15" s="16"/>
      <c r="F15" s="16"/>
      <c r="G15" s="24"/>
    </row>
    <row r="16" spans="1:7" ht="15" customHeight="1">
      <c r="A16" s="7">
        <v>3</v>
      </c>
      <c r="B16" s="8" t="s">
        <v>42</v>
      </c>
      <c r="C16" s="16">
        <f>+'Gral y X Prog.'!C43</f>
        <v>0</v>
      </c>
      <c r="D16" s="16">
        <f>+'Gral y X Prog.'!E43</f>
        <v>0</v>
      </c>
      <c r="E16" s="16">
        <f>+'Gral y X Prog.'!G43</f>
        <v>0</v>
      </c>
      <c r="F16" s="16">
        <f>+'Gral y X Prog.'!I43</f>
        <v>0</v>
      </c>
      <c r="G16" s="24">
        <f>+C16+D16+E16+F16</f>
        <v>0</v>
      </c>
    </row>
    <row r="17" spans="1:7" ht="12.75">
      <c r="A17" s="7"/>
      <c r="B17" s="8"/>
      <c r="C17" s="16"/>
      <c r="D17" s="16"/>
      <c r="E17" s="16"/>
      <c r="F17" s="16"/>
      <c r="G17" s="24"/>
    </row>
    <row r="18" spans="1:7" ht="15.75" customHeight="1">
      <c r="A18" s="7">
        <v>4</v>
      </c>
      <c r="B18" s="8" t="s">
        <v>73</v>
      </c>
      <c r="C18" s="16">
        <v>0</v>
      </c>
      <c r="D18" s="16">
        <v>0</v>
      </c>
      <c r="E18" s="16">
        <v>0</v>
      </c>
      <c r="F18" s="16">
        <v>0</v>
      </c>
      <c r="G18" s="24">
        <f>+C18+D18+E18+F18</f>
        <v>0</v>
      </c>
    </row>
    <row r="19" spans="1:7" ht="12.75">
      <c r="A19" s="7"/>
      <c r="B19" s="8"/>
      <c r="C19" s="16"/>
      <c r="D19" s="16"/>
      <c r="E19" s="16"/>
      <c r="F19" s="16"/>
      <c r="G19" s="24"/>
    </row>
    <row r="20" spans="1:7" ht="15" customHeight="1">
      <c r="A20" s="7">
        <v>5</v>
      </c>
      <c r="B20" s="8" t="s">
        <v>25</v>
      </c>
      <c r="C20" s="16">
        <f>+'Gral y X Prog.'!C45</f>
        <v>15440312.11</v>
      </c>
      <c r="D20" s="16">
        <f>+'Gral y X Prog.'!E45</f>
        <v>10000000</v>
      </c>
      <c r="E20" s="16">
        <f>+'Gral y X Prog.'!G45</f>
        <v>536350000</v>
      </c>
      <c r="F20" s="16">
        <f>+'Gral y X Prog.'!I45</f>
        <v>0</v>
      </c>
      <c r="G20" s="24">
        <f>+C20+D20+E20+F20</f>
        <v>561790312.11</v>
      </c>
    </row>
    <row r="21" spans="1:7" ht="12.75">
      <c r="A21" s="7"/>
      <c r="B21" s="8"/>
      <c r="C21" s="16"/>
      <c r="D21" s="16"/>
      <c r="E21" s="16"/>
      <c r="F21" s="16"/>
      <c r="G21" s="24"/>
    </row>
    <row r="22" spans="1:7" ht="15" customHeight="1">
      <c r="A22" s="7">
        <v>6</v>
      </c>
      <c r="B22" s="8" t="s">
        <v>43</v>
      </c>
      <c r="C22" s="16">
        <f>'Gral y X Prog.'!C58</f>
        <v>6282178.88</v>
      </c>
      <c r="D22" s="16">
        <f>+'Gral y X Prog.'!E58</f>
        <v>7000000</v>
      </c>
      <c r="E22" s="16">
        <f>+'Gral y X Prog.'!G58</f>
        <v>0</v>
      </c>
      <c r="F22" s="16">
        <f>+'Gral y X Prog.'!I58</f>
        <v>0</v>
      </c>
      <c r="G22" s="24">
        <f>+C22+D22+E22+F22</f>
        <v>13282178.879999999</v>
      </c>
    </row>
    <row r="23" spans="1:7" ht="12.75">
      <c r="A23" s="7"/>
      <c r="B23" s="8"/>
      <c r="C23" s="16"/>
      <c r="D23" s="16"/>
      <c r="E23" s="16"/>
      <c r="F23" s="16"/>
      <c r="G23" s="24"/>
    </row>
    <row r="24" spans="1:7" ht="15" customHeight="1">
      <c r="A24" s="7">
        <v>7</v>
      </c>
      <c r="B24" s="8" t="s">
        <v>44</v>
      </c>
      <c r="C24" s="16">
        <f>+'Gral y X Prog.'!C65</f>
        <v>0</v>
      </c>
      <c r="D24" s="16">
        <f>+'Gral y X Prog.'!E65</f>
        <v>0</v>
      </c>
      <c r="E24" s="16">
        <f>+'Gral y X Prog.'!G65</f>
        <v>61753256.78</v>
      </c>
      <c r="F24" s="16">
        <f>+'Gral y X Prog.'!I65</f>
        <v>0</v>
      </c>
      <c r="G24" s="24">
        <f>+C24+D24+E24+F24</f>
        <v>61753256.78</v>
      </c>
    </row>
    <row r="25" spans="1:7" ht="13.5" customHeight="1">
      <c r="A25" s="7"/>
      <c r="B25" s="8"/>
      <c r="C25" s="16"/>
      <c r="D25" s="16"/>
      <c r="E25" s="16"/>
      <c r="F25" s="16"/>
      <c r="G25" s="24"/>
    </row>
    <row r="26" spans="1:7" ht="15.75" customHeight="1">
      <c r="A26" s="7">
        <v>8</v>
      </c>
      <c r="B26" s="8" t="s">
        <v>45</v>
      </c>
      <c r="C26" s="16">
        <f>+'Gral y X Prog.'!C70</f>
        <v>0</v>
      </c>
      <c r="D26" s="16">
        <f>+'Gral y X Prog.'!E70</f>
        <v>0</v>
      </c>
      <c r="E26" s="16">
        <f>+'Gral y X Prog.'!G70</f>
        <v>0</v>
      </c>
      <c r="F26" s="16">
        <f>+'Gral y X Prog.'!I70</f>
        <v>0</v>
      </c>
      <c r="G26" s="24">
        <f>+C26+D26+E26+F26</f>
        <v>0</v>
      </c>
    </row>
    <row r="27" spans="1:7" ht="12.75">
      <c r="A27" s="7"/>
      <c r="B27" s="8"/>
      <c r="C27" s="16"/>
      <c r="D27" s="16"/>
      <c r="E27" s="16"/>
      <c r="F27" s="16"/>
      <c r="G27" s="24"/>
    </row>
    <row r="28" spans="1:7" ht="15" customHeight="1">
      <c r="A28" s="7">
        <v>9</v>
      </c>
      <c r="B28" s="8" t="s">
        <v>74</v>
      </c>
      <c r="C28" s="16">
        <f>+'Gral y X Prog.'!C72</f>
        <v>0</v>
      </c>
      <c r="D28" s="16">
        <f>+'Gral y X Prog.'!E72</f>
        <v>2221255.170000002</v>
      </c>
      <c r="E28" s="16">
        <f>+'Gral y X Prog.'!G72</f>
        <v>0</v>
      </c>
      <c r="F28" s="16">
        <v>0</v>
      </c>
      <c r="G28" s="24">
        <f>+C28+D28+E28+F28</f>
        <v>2221255.170000002</v>
      </c>
    </row>
    <row r="29" spans="1:7" ht="12.75">
      <c r="A29" s="15"/>
      <c r="B29" s="9"/>
      <c r="C29" s="9"/>
      <c r="D29" s="9"/>
      <c r="E29" s="9"/>
      <c r="F29" s="9"/>
      <c r="G29" s="10"/>
    </row>
    <row r="30" ht="12.75">
      <c r="D30" s="1"/>
    </row>
    <row r="34" ht="12.75">
      <c r="E34" s="1"/>
    </row>
    <row r="48" ht="12.75">
      <c r="G48" s="1"/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70" r:id="rId1"/>
  <ignoredErrors>
    <ignoredError sqref="F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D2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0" customWidth="1"/>
    <col min="2" max="2" width="34.57421875" style="0" customWidth="1"/>
    <col min="3" max="3" width="16.57421875" style="0" customWidth="1"/>
    <col min="4" max="4" width="9.140625" style="19" customWidth="1"/>
  </cols>
  <sheetData>
    <row r="2" spans="1:4" ht="12.75">
      <c r="A2" s="369" t="s">
        <v>19</v>
      </c>
      <c r="B2" s="369"/>
      <c r="C2" s="369"/>
      <c r="D2" s="369"/>
    </row>
    <row r="3" spans="1:4" ht="12.75">
      <c r="A3" s="370" t="str">
        <f>+'Prog-I Detalle'!A2:D2</f>
        <v>PRESUPUESTO EXTRAORDINARIO 02-2015</v>
      </c>
      <c r="B3" s="369"/>
      <c r="C3" s="369"/>
      <c r="D3" s="369"/>
    </row>
    <row r="4" spans="1:4" ht="12.75">
      <c r="A4" s="369" t="s">
        <v>34</v>
      </c>
      <c r="B4" s="369"/>
      <c r="C4" s="369"/>
      <c r="D4" s="369"/>
    </row>
    <row r="6" spans="1:4" ht="15" customHeight="1">
      <c r="A6" s="322" t="s">
        <v>20</v>
      </c>
      <c r="B6" s="322" t="s">
        <v>35</v>
      </c>
      <c r="C6" s="322" t="s">
        <v>36</v>
      </c>
      <c r="D6" s="323" t="s">
        <v>37</v>
      </c>
    </row>
    <row r="7" spans="1:4" ht="12.75">
      <c r="A7" s="12"/>
      <c r="B7" s="13"/>
      <c r="C7" s="13"/>
      <c r="D7" s="20"/>
    </row>
    <row r="8" spans="1:4" ht="15" customHeight="1">
      <c r="A8" s="14"/>
      <c r="B8" s="17" t="s">
        <v>38</v>
      </c>
      <c r="C8" s="18">
        <f>+'Eg. X Partida'!G8</f>
        <v>705016015.3299999</v>
      </c>
      <c r="D8" s="23">
        <v>1</v>
      </c>
    </row>
    <row r="9" spans="1:4" ht="12.75">
      <c r="A9" s="14"/>
      <c r="B9" s="8"/>
      <c r="C9" s="16"/>
      <c r="D9" s="21"/>
    </row>
    <row r="10" spans="1:4" ht="15" customHeight="1">
      <c r="A10" s="7">
        <v>0</v>
      </c>
      <c r="B10" s="8" t="s">
        <v>39</v>
      </c>
      <c r="C10" s="16">
        <f>+'Gral y X Prog.'!K7</f>
        <v>0</v>
      </c>
      <c r="D10" s="21">
        <f>+C10/$C$8</f>
        <v>0</v>
      </c>
    </row>
    <row r="11" spans="1:4" ht="12.75">
      <c r="A11" s="7"/>
      <c r="B11" s="8"/>
      <c r="C11" s="16"/>
      <c r="D11" s="21"/>
    </row>
    <row r="12" spans="1:4" ht="15" customHeight="1">
      <c r="A12" s="7">
        <v>1</v>
      </c>
      <c r="B12" s="8" t="s">
        <v>40</v>
      </c>
      <c r="C12" s="16">
        <f>+'Gral y X Prog.'!K18</f>
        <v>30000000</v>
      </c>
      <c r="D12" s="21">
        <f>+C12/$C$8</f>
        <v>0.04255222483982547</v>
      </c>
    </row>
    <row r="13" spans="1:4" ht="12.75">
      <c r="A13" s="7"/>
      <c r="B13" s="8"/>
      <c r="C13" s="16"/>
      <c r="D13" s="21"/>
    </row>
    <row r="14" spans="1:4" ht="15" customHeight="1">
      <c r="A14" s="7">
        <v>2</v>
      </c>
      <c r="B14" s="8" t="s">
        <v>41</v>
      </c>
      <c r="C14" s="16">
        <f>+'Gral y X Prog.'!K31</f>
        <v>35000000</v>
      </c>
      <c r="D14" s="21">
        <f>+C14/$C$8</f>
        <v>0.04964426231312972</v>
      </c>
    </row>
    <row r="15" spans="1:4" ht="12.75">
      <c r="A15" s="7"/>
      <c r="B15" s="8"/>
      <c r="C15" s="16"/>
      <c r="D15" s="21"/>
    </row>
    <row r="16" spans="1:4" ht="15.75" customHeight="1">
      <c r="A16" s="7">
        <v>3</v>
      </c>
      <c r="B16" s="8" t="s">
        <v>42</v>
      </c>
      <c r="C16" s="16">
        <f>+'Gral y X Prog.'!K43</f>
        <v>0</v>
      </c>
      <c r="D16" s="21">
        <f aca="true" t="shared" si="0" ref="D16:D26">+C16/$C$8</f>
        <v>0</v>
      </c>
    </row>
    <row r="17" spans="1:4" ht="12.75">
      <c r="A17" s="7"/>
      <c r="B17" s="8"/>
      <c r="C17" s="16"/>
      <c r="D17" s="21"/>
    </row>
    <row r="18" spans="1:4" ht="15" customHeight="1">
      <c r="A18" s="7">
        <v>5</v>
      </c>
      <c r="B18" s="8" t="s">
        <v>25</v>
      </c>
      <c r="C18" s="16">
        <f>+'Gral y X Prog.'!K45</f>
        <v>561790312.11</v>
      </c>
      <c r="D18" s="21">
        <f t="shared" si="0"/>
        <v>0.7968475891246816</v>
      </c>
    </row>
    <row r="19" spans="1:4" ht="12.75">
      <c r="A19" s="7"/>
      <c r="B19" s="8"/>
      <c r="C19" s="16"/>
      <c r="D19" s="21"/>
    </row>
    <row r="20" spans="1:4" ht="15" customHeight="1">
      <c r="A20" s="7">
        <v>6</v>
      </c>
      <c r="B20" s="8" t="s">
        <v>43</v>
      </c>
      <c r="C20" s="16">
        <f>+'Gral y X Prog.'!K58</f>
        <v>13282178.879999999</v>
      </c>
      <c r="D20" s="21">
        <f t="shared" si="0"/>
        <v>0.018839542068818042</v>
      </c>
    </row>
    <row r="21" spans="1:4" ht="12.75">
      <c r="A21" s="7"/>
      <c r="B21" s="8"/>
      <c r="C21" s="16"/>
      <c r="D21" s="21"/>
    </row>
    <row r="22" spans="1:4" ht="15" customHeight="1">
      <c r="A22" s="7">
        <v>7</v>
      </c>
      <c r="B22" s="8" t="s">
        <v>44</v>
      </c>
      <c r="C22" s="16">
        <f>+'Gral y X Prog.'!K65</f>
        <v>61753256.78</v>
      </c>
      <c r="D22" s="21">
        <f>+C22/$C$8</f>
        <v>0.0875912822364679</v>
      </c>
    </row>
    <row r="23" spans="1:4" ht="13.5" customHeight="1">
      <c r="A23" s="7"/>
      <c r="B23" s="8"/>
      <c r="C23" s="16"/>
      <c r="D23" s="21"/>
    </row>
    <row r="24" spans="1:4" ht="15.75" customHeight="1">
      <c r="A24" s="7">
        <v>8</v>
      </c>
      <c r="B24" s="8" t="s">
        <v>45</v>
      </c>
      <c r="C24" s="16">
        <f>+'Gral y X Prog.'!K70</f>
        <v>0</v>
      </c>
      <c r="D24" s="21">
        <f t="shared" si="0"/>
        <v>0</v>
      </c>
    </row>
    <row r="25" spans="1:4" ht="12.75" customHeight="1">
      <c r="A25" s="7"/>
      <c r="B25" s="8"/>
      <c r="C25" s="8"/>
      <c r="D25" s="21"/>
    </row>
    <row r="26" spans="1:4" ht="15.75" customHeight="1">
      <c r="A26" s="7">
        <v>9</v>
      </c>
      <c r="B26" s="8" t="s">
        <v>74</v>
      </c>
      <c r="C26" s="16">
        <f>+'Gral y X Prog.'!K72</f>
        <v>2221255.170000002</v>
      </c>
      <c r="D26" s="21">
        <f t="shared" si="0"/>
        <v>0.003150644980682161</v>
      </c>
    </row>
    <row r="27" spans="1:4" ht="12.75">
      <c r="A27" s="15"/>
      <c r="B27" s="9"/>
      <c r="C27" s="9"/>
      <c r="D27" s="22"/>
    </row>
  </sheetData>
  <sheetProtection/>
  <mergeCells count="3">
    <mergeCell ref="A2:D2"/>
    <mergeCell ref="A3:D3"/>
    <mergeCell ref="A4:D4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45"/>
  <sheetViews>
    <sheetView zoomScalePageLayoutView="0" workbookViewId="0" topLeftCell="A10">
      <selection activeCell="H18" sqref="H18"/>
    </sheetView>
  </sheetViews>
  <sheetFormatPr defaultColWidth="11.421875" defaultRowHeight="12.75"/>
  <cols>
    <col min="1" max="1" width="18.8515625" style="219" customWidth="1"/>
    <col min="2" max="2" width="32.00390625" style="219" customWidth="1"/>
    <col min="3" max="3" width="15.00390625" style="219" customWidth="1"/>
    <col min="4" max="6" width="9.7109375" style="219" customWidth="1"/>
    <col min="7" max="7" width="34.00390625" style="219" customWidth="1"/>
    <col min="8" max="8" width="15.421875" style="219" customWidth="1"/>
    <col min="9" max="9" width="18.140625" style="218" customWidth="1"/>
    <col min="10" max="10" width="18.140625" style="219" bestFit="1" customWidth="1"/>
    <col min="11" max="11" width="12.7109375" style="219" bestFit="1" customWidth="1"/>
    <col min="12" max="16384" width="11.421875" style="219" customWidth="1"/>
  </cols>
  <sheetData>
    <row r="1" spans="1:8" ht="12.75">
      <c r="A1" s="390" t="str">
        <f>+'[1]Gral. de Egresos'!A2</f>
        <v>MUNICIPALIDAD DE SANTA ANA</v>
      </c>
      <c r="B1" s="390"/>
      <c r="C1" s="390"/>
      <c r="D1" s="390"/>
      <c r="E1" s="390"/>
      <c r="F1" s="390"/>
      <c r="G1" s="390"/>
      <c r="H1" s="390"/>
    </row>
    <row r="2" spans="1:8" ht="12.75">
      <c r="A2" s="390" t="s">
        <v>252</v>
      </c>
      <c r="B2" s="390"/>
      <c r="C2" s="390"/>
      <c r="D2" s="390"/>
      <c r="E2" s="390"/>
      <c r="F2" s="390"/>
      <c r="G2" s="390"/>
      <c r="H2" s="390"/>
    </row>
    <row r="3" spans="1:8" ht="12.75">
      <c r="A3" s="390" t="s">
        <v>79</v>
      </c>
      <c r="B3" s="390"/>
      <c r="C3" s="390"/>
      <c r="D3" s="390"/>
      <c r="E3" s="390"/>
      <c r="F3" s="390"/>
      <c r="G3" s="390"/>
      <c r="H3" s="390"/>
    </row>
    <row r="4" spans="1:8" ht="12.75">
      <c r="A4" s="390" t="s">
        <v>80</v>
      </c>
      <c r="B4" s="390"/>
      <c r="C4" s="390"/>
      <c r="D4" s="390"/>
      <c r="E4" s="390"/>
      <c r="F4" s="390"/>
      <c r="G4" s="390"/>
      <c r="H4" s="390"/>
    </row>
    <row r="5" spans="1:8" ht="13.5" thickBot="1">
      <c r="A5" s="34"/>
      <c r="B5" s="34"/>
      <c r="C5" s="104"/>
      <c r="D5" s="105"/>
      <c r="E5" s="106"/>
      <c r="F5" s="105"/>
      <c r="G5" s="34"/>
      <c r="H5" s="104"/>
    </row>
    <row r="6" spans="1:8" ht="12.75">
      <c r="A6" s="391" t="s">
        <v>82</v>
      </c>
      <c r="B6" s="391" t="s">
        <v>81</v>
      </c>
      <c r="C6" s="391" t="s">
        <v>22</v>
      </c>
      <c r="D6" s="393" t="s">
        <v>84</v>
      </c>
      <c r="E6" s="393" t="s">
        <v>85</v>
      </c>
      <c r="F6" s="393" t="s">
        <v>86</v>
      </c>
      <c r="G6" s="391" t="s">
        <v>83</v>
      </c>
      <c r="H6" s="396" t="s">
        <v>22</v>
      </c>
    </row>
    <row r="7" spans="1:8" ht="27.75" customHeight="1" thickBot="1">
      <c r="A7" s="392"/>
      <c r="B7" s="392"/>
      <c r="C7" s="392"/>
      <c r="D7" s="394"/>
      <c r="E7" s="394"/>
      <c r="F7" s="394"/>
      <c r="G7" s="392"/>
      <c r="H7" s="397"/>
    </row>
    <row r="8" spans="1:8" ht="23.25" customHeight="1">
      <c r="A8" s="107" t="s">
        <v>119</v>
      </c>
      <c r="B8" s="108" t="s">
        <v>228</v>
      </c>
      <c r="C8" s="211">
        <f>+Ingresos!C7</f>
        <v>661440312.11</v>
      </c>
      <c r="D8" s="113" t="s">
        <v>53</v>
      </c>
      <c r="E8" s="111" t="s">
        <v>295</v>
      </c>
      <c r="F8" s="136"/>
      <c r="G8" s="99" t="s">
        <v>296</v>
      </c>
      <c r="H8" s="183">
        <v>45440312.11</v>
      </c>
    </row>
    <row r="9" spans="1:8" ht="23.25" customHeight="1">
      <c r="A9" s="253"/>
      <c r="B9" s="108"/>
      <c r="C9" s="109"/>
      <c r="D9" s="113" t="s">
        <v>297</v>
      </c>
      <c r="E9" s="111" t="s">
        <v>198</v>
      </c>
      <c r="F9" s="136"/>
      <c r="G9" s="254" t="s">
        <v>298</v>
      </c>
      <c r="H9" s="255">
        <v>7000000</v>
      </c>
    </row>
    <row r="10" spans="1:8" ht="23.25" customHeight="1">
      <c r="A10" s="253"/>
      <c r="B10" s="108"/>
      <c r="C10" s="109"/>
      <c r="D10" s="113" t="s">
        <v>299</v>
      </c>
      <c r="E10" s="111" t="s">
        <v>300</v>
      </c>
      <c r="F10" s="136"/>
      <c r="G10" s="254" t="s">
        <v>301</v>
      </c>
      <c r="H10" s="255">
        <v>10000000</v>
      </c>
    </row>
    <row r="11" spans="1:8" ht="23.25" customHeight="1">
      <c r="A11" s="253"/>
      <c r="B11" s="108"/>
      <c r="C11" s="109"/>
      <c r="D11" s="113" t="s">
        <v>302</v>
      </c>
      <c r="E11" s="111" t="s">
        <v>133</v>
      </c>
      <c r="F11" s="136"/>
      <c r="G11" s="254" t="s">
        <v>261</v>
      </c>
      <c r="H11" s="255">
        <v>100000000</v>
      </c>
    </row>
    <row r="12" spans="1:8" ht="26.25" customHeight="1">
      <c r="A12" s="253"/>
      <c r="B12" s="108"/>
      <c r="C12" s="109"/>
      <c r="D12" s="113" t="s">
        <v>302</v>
      </c>
      <c r="E12" s="111" t="s">
        <v>134</v>
      </c>
      <c r="F12" s="136"/>
      <c r="G12" s="254" t="s">
        <v>285</v>
      </c>
      <c r="H12" s="255">
        <v>35000000</v>
      </c>
    </row>
    <row r="13" spans="1:8" ht="35.25" customHeight="1">
      <c r="A13" s="253"/>
      <c r="B13" s="108"/>
      <c r="C13" s="109"/>
      <c r="D13" s="113" t="s">
        <v>302</v>
      </c>
      <c r="E13" s="111" t="s">
        <v>134</v>
      </c>
      <c r="F13" s="136"/>
      <c r="G13" s="254" t="s">
        <v>256</v>
      </c>
      <c r="H13" s="255">
        <v>30000000</v>
      </c>
    </row>
    <row r="14" spans="1:8" ht="23.25" customHeight="1">
      <c r="A14" s="253"/>
      <c r="B14" s="108"/>
      <c r="C14" s="109"/>
      <c r="D14" s="113" t="s">
        <v>302</v>
      </c>
      <c r="E14" s="111" t="s">
        <v>134</v>
      </c>
      <c r="F14" s="136"/>
      <c r="G14" s="254" t="s">
        <v>294</v>
      </c>
      <c r="H14" s="255">
        <v>16350000</v>
      </c>
    </row>
    <row r="15" spans="1:8" ht="23.25" customHeight="1">
      <c r="A15" s="253"/>
      <c r="B15" s="108"/>
      <c r="C15" s="109"/>
      <c r="D15" s="113" t="s">
        <v>302</v>
      </c>
      <c r="E15" s="111" t="s">
        <v>134</v>
      </c>
      <c r="F15" s="136"/>
      <c r="G15" s="254" t="s">
        <v>258</v>
      </c>
      <c r="H15" s="255">
        <v>40000000</v>
      </c>
    </row>
    <row r="16" spans="1:8" ht="27.75" customHeight="1">
      <c r="A16" s="253"/>
      <c r="B16" s="108"/>
      <c r="C16" s="109"/>
      <c r="D16" s="113" t="s">
        <v>302</v>
      </c>
      <c r="E16" s="111" t="s">
        <v>134</v>
      </c>
      <c r="F16" s="136"/>
      <c r="G16" s="254" t="s">
        <v>262</v>
      </c>
      <c r="H16" s="255">
        <v>55000000</v>
      </c>
    </row>
    <row r="17" spans="1:8" ht="31.5" customHeight="1">
      <c r="A17" s="253"/>
      <c r="B17" s="108"/>
      <c r="C17" s="109"/>
      <c r="D17" s="113" t="s">
        <v>302</v>
      </c>
      <c r="E17" s="111" t="s">
        <v>134</v>
      </c>
      <c r="F17" s="136"/>
      <c r="G17" s="254" t="s">
        <v>273</v>
      </c>
      <c r="H17" s="255">
        <f>20103256.78-4103256.78+1650000</f>
        <v>17650000</v>
      </c>
    </row>
    <row r="18" spans="1:8" ht="23.25" customHeight="1">
      <c r="A18" s="253"/>
      <c r="B18" s="108"/>
      <c r="C18" s="109"/>
      <c r="D18" s="113" t="s">
        <v>302</v>
      </c>
      <c r="E18" s="111" t="s">
        <v>134</v>
      </c>
      <c r="F18" s="136"/>
      <c r="G18" s="254" t="s">
        <v>287</v>
      </c>
      <c r="H18" s="255">
        <v>30000000</v>
      </c>
    </row>
    <row r="19" spans="1:8" ht="23.25" customHeight="1">
      <c r="A19" s="253"/>
      <c r="B19" s="108"/>
      <c r="C19" s="109"/>
      <c r="D19" s="113" t="s">
        <v>302</v>
      </c>
      <c r="E19" s="111" t="s">
        <v>134</v>
      </c>
      <c r="F19" s="136"/>
      <c r="G19" s="254" t="s">
        <v>283</v>
      </c>
      <c r="H19" s="255">
        <v>40000000</v>
      </c>
    </row>
    <row r="20" spans="1:8" ht="28.5" customHeight="1">
      <c r="A20" s="253"/>
      <c r="B20" s="108"/>
      <c r="C20" s="109"/>
      <c r="D20" s="113" t="s">
        <v>302</v>
      </c>
      <c r="E20" s="111" t="s">
        <v>134</v>
      </c>
      <c r="F20" s="136"/>
      <c r="G20" s="254" t="s">
        <v>284</v>
      </c>
      <c r="H20" s="255">
        <v>15000000</v>
      </c>
    </row>
    <row r="21" spans="1:8" ht="29.25" customHeight="1">
      <c r="A21" s="253"/>
      <c r="B21" s="108"/>
      <c r="C21" s="109"/>
      <c r="D21" s="113" t="s">
        <v>302</v>
      </c>
      <c r="E21" s="111" t="s">
        <v>215</v>
      </c>
      <c r="F21" s="136"/>
      <c r="G21" s="254" t="s">
        <v>291</v>
      </c>
      <c r="H21" s="255">
        <v>50000000</v>
      </c>
    </row>
    <row r="22" spans="1:8" ht="23.25" customHeight="1">
      <c r="A22" s="253"/>
      <c r="B22" s="108"/>
      <c r="C22" s="109"/>
      <c r="D22" s="113" t="s">
        <v>302</v>
      </c>
      <c r="E22" s="111" t="s">
        <v>215</v>
      </c>
      <c r="F22" s="136"/>
      <c r="G22" s="254" t="s">
        <v>254</v>
      </c>
      <c r="H22" s="255">
        <v>170000000</v>
      </c>
    </row>
    <row r="23" spans="1:11" ht="15" customHeight="1">
      <c r="A23" s="181"/>
      <c r="B23" s="108"/>
      <c r="C23" s="109"/>
      <c r="D23" s="289"/>
      <c r="E23" s="290"/>
      <c r="F23" s="290"/>
      <c r="G23" s="291"/>
      <c r="H23" s="292">
        <f>SUM(H8:H22)</f>
        <v>661440312.11</v>
      </c>
      <c r="I23" s="221">
        <f>+C8-H23</f>
        <v>0</v>
      </c>
      <c r="J23" s="220"/>
      <c r="K23" s="220"/>
    </row>
    <row r="24" spans="1:10" ht="30.75" customHeight="1">
      <c r="A24" s="181" t="s">
        <v>120</v>
      </c>
      <c r="B24" s="107" t="s">
        <v>189</v>
      </c>
      <c r="C24" s="222">
        <f>+Ingresos!C8</f>
        <v>43575703.22</v>
      </c>
      <c r="D24" s="115"/>
      <c r="E24" s="110"/>
      <c r="F24" s="110"/>
      <c r="G24" s="112"/>
      <c r="H24" s="182"/>
      <c r="J24" s="220"/>
    </row>
    <row r="25" spans="1:10" ht="38.25" customHeight="1">
      <c r="A25" s="184"/>
      <c r="B25" s="214" t="s">
        <v>158</v>
      </c>
      <c r="C25" s="247">
        <v>1346181.19</v>
      </c>
      <c r="D25" s="215" t="s">
        <v>53</v>
      </c>
      <c r="E25" s="216" t="s">
        <v>127</v>
      </c>
      <c r="F25" s="216"/>
      <c r="G25" s="246" t="s">
        <v>50</v>
      </c>
      <c r="H25" s="209">
        <f>+C25</f>
        <v>1346181.19</v>
      </c>
      <c r="J25" s="220"/>
    </row>
    <row r="26" spans="1:10" ht="45.75" customHeight="1">
      <c r="A26" s="184"/>
      <c r="B26" s="214" t="s">
        <v>159</v>
      </c>
      <c r="C26" s="247">
        <v>4487270.63</v>
      </c>
      <c r="D26" s="215" t="s">
        <v>53</v>
      </c>
      <c r="E26" s="216" t="s">
        <v>127</v>
      </c>
      <c r="F26" s="216"/>
      <c r="G26" s="217" t="s">
        <v>167</v>
      </c>
      <c r="H26" s="233">
        <f>+C26</f>
        <v>4487270.63</v>
      </c>
      <c r="J26" s="220"/>
    </row>
    <row r="27" spans="1:9" ht="30" customHeight="1">
      <c r="A27" s="184"/>
      <c r="B27" s="234" t="s">
        <v>160</v>
      </c>
      <c r="C27" s="247">
        <v>448727.06</v>
      </c>
      <c r="D27" s="215" t="s">
        <v>53</v>
      </c>
      <c r="E27" s="216" t="s">
        <v>127</v>
      </c>
      <c r="F27" s="216"/>
      <c r="G27" s="217" t="s">
        <v>168</v>
      </c>
      <c r="H27" s="233">
        <f>+C27</f>
        <v>448727.06</v>
      </c>
      <c r="I27" s="223"/>
    </row>
    <row r="28" spans="1:9" s="225" customFormat="1" ht="15" customHeight="1">
      <c r="A28" s="213"/>
      <c r="B28" s="214"/>
      <c r="C28" s="210"/>
      <c r="D28" s="215"/>
      <c r="E28" s="216"/>
      <c r="F28" s="216"/>
      <c r="G28" s="217"/>
      <c r="H28" s="210"/>
      <c r="I28" s="224"/>
    </row>
    <row r="29" spans="1:9" ht="30" customHeight="1">
      <c r="A29" s="184"/>
      <c r="B29" s="235" t="s">
        <v>193</v>
      </c>
      <c r="C29" s="247">
        <v>34103256.78</v>
      </c>
      <c r="D29" s="215" t="s">
        <v>302</v>
      </c>
      <c r="E29" s="216" t="s">
        <v>134</v>
      </c>
      <c r="F29" s="216"/>
      <c r="G29" s="254" t="s">
        <v>259</v>
      </c>
      <c r="H29" s="255">
        <v>30000000</v>
      </c>
      <c r="I29" s="223"/>
    </row>
    <row r="30" spans="1:9" ht="18" customHeight="1">
      <c r="A30" s="184"/>
      <c r="B30" s="148"/>
      <c r="C30" s="209"/>
      <c r="D30" s="115"/>
      <c r="E30" s="110"/>
      <c r="F30" s="110"/>
      <c r="G30" s="254" t="s">
        <v>273</v>
      </c>
      <c r="H30" s="186">
        <v>4103256.78</v>
      </c>
      <c r="I30" s="223"/>
    </row>
    <row r="31" spans="1:9" ht="21" customHeight="1">
      <c r="A31" s="184"/>
      <c r="B31" s="148"/>
      <c r="C31" s="209"/>
      <c r="D31" s="289"/>
      <c r="E31" s="290"/>
      <c r="F31" s="290"/>
      <c r="G31" s="291"/>
      <c r="H31" s="292">
        <f>SUM(H29:H30)</f>
        <v>34103256.78</v>
      </c>
      <c r="I31" s="223"/>
    </row>
    <row r="32" spans="1:9" ht="21.75" customHeight="1">
      <c r="A32" s="184"/>
      <c r="B32" s="148"/>
      <c r="C32" s="209"/>
      <c r="D32" s="115"/>
      <c r="E32" s="110"/>
      <c r="F32" s="110"/>
      <c r="G32" s="217"/>
      <c r="H32" s="186"/>
      <c r="I32" s="223"/>
    </row>
    <row r="33" spans="1:9" ht="21.75" customHeight="1">
      <c r="A33" s="184"/>
      <c r="B33" s="235" t="s">
        <v>247</v>
      </c>
      <c r="C33" s="209">
        <v>2221255.170000002</v>
      </c>
      <c r="D33" s="115" t="s">
        <v>297</v>
      </c>
      <c r="E33" s="110" t="s">
        <v>134</v>
      </c>
      <c r="F33" s="110"/>
      <c r="G33" s="232" t="s">
        <v>303</v>
      </c>
      <c r="H33" s="249">
        <f>+C33</f>
        <v>2221255.170000002</v>
      </c>
      <c r="I33" s="223"/>
    </row>
    <row r="34" spans="1:8" ht="28.5" customHeight="1">
      <c r="A34" s="185"/>
      <c r="B34" s="235" t="s">
        <v>248</v>
      </c>
      <c r="C34" s="210">
        <v>969012.3900000001</v>
      </c>
      <c r="D34" s="115" t="s">
        <v>297</v>
      </c>
      <c r="E34" s="110" t="s">
        <v>217</v>
      </c>
      <c r="F34" s="110"/>
      <c r="G34" s="112" t="s">
        <v>304</v>
      </c>
      <c r="H34" s="248">
        <f>+C34</f>
        <v>969012.3900000001</v>
      </c>
    </row>
    <row r="35" spans="1:10" ht="17.25" customHeight="1" thickBot="1">
      <c r="A35" s="185"/>
      <c r="B35" s="119"/>
      <c r="C35" s="117"/>
      <c r="D35" s="115"/>
      <c r="E35" s="110"/>
      <c r="F35" s="110"/>
      <c r="G35" s="212"/>
      <c r="H35" s="226"/>
      <c r="J35" s="221"/>
    </row>
    <row r="36" spans="1:10" ht="30" customHeight="1" thickBot="1">
      <c r="A36" s="293" t="s">
        <v>77</v>
      </c>
      <c r="B36" s="293"/>
      <c r="C36" s="294">
        <f>+C8+C24</f>
        <v>705016015.33</v>
      </c>
      <c r="D36" s="293"/>
      <c r="E36" s="293"/>
      <c r="F36" s="293"/>
      <c r="G36" s="293"/>
      <c r="H36" s="294">
        <f>+H23+H25+H26+H27+H31+H33+H34</f>
        <v>705016015.3299999</v>
      </c>
      <c r="I36" s="221"/>
      <c r="J36" s="221"/>
    </row>
    <row r="37" spans="1:11" s="218" customFormat="1" ht="15" customHeight="1" thickBot="1">
      <c r="A37" s="120"/>
      <c r="B37" s="120"/>
      <c r="C37" s="118"/>
      <c r="D37" s="121"/>
      <c r="E37" s="122"/>
      <c r="F37" s="123"/>
      <c r="G37" s="120"/>
      <c r="H37" s="124"/>
      <c r="J37" s="220"/>
      <c r="K37" s="219"/>
    </row>
    <row r="38" spans="1:10" ht="37.5" customHeight="1" thickBot="1">
      <c r="A38" s="398" t="s">
        <v>253</v>
      </c>
      <c r="B38" s="399"/>
      <c r="C38" s="399"/>
      <c r="D38" s="399"/>
      <c r="E38" s="399"/>
      <c r="F38" s="399"/>
      <c r="G38" s="399"/>
      <c r="H38" s="400"/>
      <c r="I38" s="221"/>
      <c r="J38" s="220"/>
    </row>
    <row r="39" spans="1:10" ht="15" customHeight="1">
      <c r="A39" s="34"/>
      <c r="B39" s="34"/>
      <c r="C39" s="104"/>
      <c r="D39" s="105"/>
      <c r="E39" s="106"/>
      <c r="F39" s="105"/>
      <c r="G39" s="125"/>
      <c r="H39" s="104"/>
      <c r="J39" s="220"/>
    </row>
    <row r="40" spans="1:8" ht="15" customHeight="1">
      <c r="A40" s="34"/>
      <c r="B40" s="34"/>
      <c r="C40" s="104"/>
      <c r="D40" s="105"/>
      <c r="E40" s="106"/>
      <c r="F40" s="105"/>
      <c r="G40" s="125"/>
      <c r="H40" s="104"/>
    </row>
    <row r="41" spans="1:8" ht="15" customHeight="1">
      <c r="A41" s="34"/>
      <c r="B41" s="34"/>
      <c r="C41" s="104"/>
      <c r="D41" s="105"/>
      <c r="E41" s="106"/>
      <c r="F41" s="105"/>
      <c r="G41" s="125"/>
      <c r="H41" s="104"/>
    </row>
    <row r="42" spans="1:8" ht="15" customHeight="1">
      <c r="A42" s="395" t="s">
        <v>55</v>
      </c>
      <c r="B42" s="395"/>
      <c r="C42" s="104"/>
      <c r="D42" s="105"/>
      <c r="E42" s="106"/>
      <c r="F42" s="105"/>
      <c r="G42" s="125"/>
      <c r="H42" s="104"/>
    </row>
    <row r="43" spans="1:8" ht="15" customHeight="1">
      <c r="A43" s="34"/>
      <c r="B43" s="34"/>
      <c r="C43" s="104"/>
      <c r="D43" s="126"/>
      <c r="E43" s="126"/>
      <c r="F43" s="126"/>
      <c r="G43" s="34"/>
      <c r="H43" s="127"/>
    </row>
    <row r="44" spans="1:8" ht="15" customHeight="1">
      <c r="A44" s="34"/>
      <c r="B44" s="34"/>
      <c r="C44" s="104"/>
      <c r="D44" s="126"/>
      <c r="E44" s="126"/>
      <c r="F44" s="126"/>
      <c r="G44" s="34"/>
      <c r="H44" s="127"/>
    </row>
    <row r="45" ht="15" customHeight="1">
      <c r="G45" s="22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protectedRanges>
    <protectedRange password="EBFB" sqref="C27" name="SUPERAVIT"/>
    <protectedRange password="EBFB" sqref="B34" name="SUPERAVIT_2"/>
    <protectedRange password="EBFB" sqref="B33" name="SUPERAVIT_3"/>
  </protectedRanges>
  <mergeCells count="14">
    <mergeCell ref="A42:B42"/>
    <mergeCell ref="A6:A7"/>
    <mergeCell ref="B6:B7"/>
    <mergeCell ref="C6:C7"/>
    <mergeCell ref="H6:H7"/>
    <mergeCell ref="A38:H38"/>
    <mergeCell ref="A1:H1"/>
    <mergeCell ref="A2:H2"/>
    <mergeCell ref="A3:H3"/>
    <mergeCell ref="A4:H4"/>
    <mergeCell ref="G6:G7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70" r:id="rId1"/>
  <ignoredErrors>
    <ignoredError sqref="F25:F27" numberStoredAsText="1"/>
    <ignoredError sqref="H25:H2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810"/>
  <sheetViews>
    <sheetView zoomScalePageLayoutView="0" workbookViewId="0" topLeftCell="B1">
      <selection activeCell="F13" sqref="F13"/>
    </sheetView>
  </sheetViews>
  <sheetFormatPr defaultColWidth="11.421875" defaultRowHeight="12.75"/>
  <cols>
    <col min="1" max="1" width="9.00390625" style="142" customWidth="1"/>
    <col min="2" max="2" width="50.7109375" style="63" customWidth="1"/>
    <col min="3" max="3" width="16.421875" style="63" customWidth="1"/>
    <col min="4" max="4" width="17.8515625" style="63" customWidth="1"/>
    <col min="5" max="5" width="15.7109375" style="63" customWidth="1"/>
    <col min="6" max="6" width="25.140625" style="63" customWidth="1"/>
    <col min="7" max="16384" width="11.421875" style="62" customWidth="1"/>
  </cols>
  <sheetData>
    <row r="1" spans="1:6" ht="12.75" customHeight="1">
      <c r="A1" s="389" t="s">
        <v>19</v>
      </c>
      <c r="B1" s="389"/>
      <c r="C1" s="389"/>
      <c r="D1" s="389"/>
      <c r="E1" s="389"/>
      <c r="F1" s="389"/>
    </row>
    <row r="2" spans="1:14" ht="12.75" customHeight="1">
      <c r="A2" s="367" t="s">
        <v>252</v>
      </c>
      <c r="B2" s="367"/>
      <c r="C2" s="367"/>
      <c r="D2" s="367"/>
      <c r="E2" s="367"/>
      <c r="F2" s="367"/>
      <c r="G2" s="141"/>
      <c r="H2" s="141"/>
      <c r="I2" s="141"/>
      <c r="J2" s="141"/>
      <c r="K2" s="141"/>
      <c r="L2" s="141"/>
      <c r="M2" s="141"/>
      <c r="N2" s="141"/>
    </row>
    <row r="3" spans="1:6" ht="12.75">
      <c r="A3" s="389" t="s">
        <v>61</v>
      </c>
      <c r="B3" s="389"/>
      <c r="C3" s="389"/>
      <c r="D3" s="389"/>
      <c r="E3" s="389"/>
      <c r="F3" s="389"/>
    </row>
    <row r="4" spans="1:6" ht="12.75">
      <c r="A4" s="389" t="s">
        <v>62</v>
      </c>
      <c r="B4" s="389"/>
      <c r="C4" s="389"/>
      <c r="D4" s="389"/>
      <c r="E4" s="389"/>
      <c r="F4" s="389"/>
    </row>
    <row r="5" ht="13.5" thickBot="1"/>
    <row r="6" spans="1:6" ht="51.75" thickBot="1">
      <c r="A6" s="327" t="s">
        <v>63</v>
      </c>
      <c r="B6" s="328" t="s">
        <v>64</v>
      </c>
      <c r="C6" s="329" t="s">
        <v>65</v>
      </c>
      <c r="D6" s="330" t="s">
        <v>66</v>
      </c>
      <c r="E6" s="331" t="s">
        <v>22</v>
      </c>
      <c r="F6" s="332" t="s">
        <v>67</v>
      </c>
    </row>
    <row r="7" spans="1:6" ht="12.75">
      <c r="A7" s="169">
        <v>6</v>
      </c>
      <c r="B7" s="170" t="s">
        <v>43</v>
      </c>
      <c r="C7" s="170"/>
      <c r="D7" s="170"/>
      <c r="E7" s="171">
        <f>+E9</f>
        <v>7000000</v>
      </c>
      <c r="F7" s="172"/>
    </row>
    <row r="8" spans="1:6" ht="12.75">
      <c r="A8" s="338" t="s">
        <v>68</v>
      </c>
      <c r="B8" s="339" t="s">
        <v>222</v>
      </c>
      <c r="C8" s="339"/>
      <c r="D8" s="339"/>
      <c r="E8" s="340"/>
      <c r="F8" s="341"/>
    </row>
    <row r="9" spans="1:6" ht="42.75" customHeight="1" thickBot="1">
      <c r="A9" s="143"/>
      <c r="B9" s="136" t="s">
        <v>305</v>
      </c>
      <c r="C9" s="137"/>
      <c r="D9" s="136" t="s">
        <v>306</v>
      </c>
      <c r="E9" s="138">
        <v>7000000</v>
      </c>
      <c r="F9" s="154" t="s">
        <v>307</v>
      </c>
    </row>
    <row r="10" spans="1:6" ht="12.75">
      <c r="A10" s="173">
        <v>7</v>
      </c>
      <c r="B10" s="174" t="s">
        <v>44</v>
      </c>
      <c r="C10" s="175"/>
      <c r="D10" s="175"/>
      <c r="E10" s="176">
        <f>+'Gral y X Prog.'!G65</f>
        <v>61753256.78</v>
      </c>
      <c r="F10" s="177"/>
    </row>
    <row r="11" spans="1:6" ht="25.5">
      <c r="A11" s="338" t="s">
        <v>185</v>
      </c>
      <c r="B11" s="339" t="s">
        <v>186</v>
      </c>
      <c r="C11" s="342"/>
      <c r="D11" s="342"/>
      <c r="E11" s="343">
        <f>+SUM(E13:E13)</f>
        <v>40000000</v>
      </c>
      <c r="F11" s="344"/>
    </row>
    <row r="12" spans="1:6" ht="25.5">
      <c r="A12" s="143"/>
      <c r="B12" s="136" t="s">
        <v>323</v>
      </c>
      <c r="C12" s="137"/>
      <c r="D12" s="136" t="s">
        <v>173</v>
      </c>
      <c r="E12" s="138">
        <f>20103256.78+1750000</f>
        <v>21853256.78</v>
      </c>
      <c r="F12" s="138" t="s">
        <v>324</v>
      </c>
    </row>
    <row r="13" spans="1:6" ht="25.5">
      <c r="A13" s="143"/>
      <c r="B13" s="136" t="s">
        <v>308</v>
      </c>
      <c r="C13" s="137"/>
      <c r="D13" s="136" t="s">
        <v>173</v>
      </c>
      <c r="E13" s="138">
        <v>40000000</v>
      </c>
      <c r="F13" s="154" t="s">
        <v>309</v>
      </c>
    </row>
    <row r="14" spans="1:6" s="139" customFormat="1" ht="18.75" customHeight="1" thickBot="1">
      <c r="A14" s="333"/>
      <c r="B14" s="334" t="s">
        <v>38</v>
      </c>
      <c r="C14" s="335"/>
      <c r="D14" s="335"/>
      <c r="E14" s="336">
        <f>E10+E7</f>
        <v>68753256.78</v>
      </c>
      <c r="F14" s="337"/>
    </row>
    <row r="16" ht="18" customHeight="1"/>
    <row r="17" spans="1:3" s="140" customFormat="1" ht="24.75" customHeight="1">
      <c r="A17" s="388" t="s">
        <v>69</v>
      </c>
      <c r="B17" s="388"/>
      <c r="C17" s="388"/>
    </row>
    <row r="18" spans="1:2" s="140" customFormat="1" ht="22.5" customHeight="1">
      <c r="A18" s="388" t="s">
        <v>310</v>
      </c>
      <c r="B18" s="388"/>
    </row>
    <row r="19" s="140" customFormat="1" ht="12.75">
      <c r="A19" s="135"/>
    </row>
    <row r="20" ht="11.25" customHeight="1"/>
    <row r="29" ht="12.75">
      <c r="F29" s="62"/>
    </row>
    <row r="30" ht="12.75">
      <c r="F30" s="62"/>
    </row>
    <row r="31" ht="12.75">
      <c r="F31" s="62"/>
    </row>
    <row r="32" ht="12.75">
      <c r="F32" s="62"/>
    </row>
    <row r="33" ht="12.75">
      <c r="F33" s="62"/>
    </row>
    <row r="34" ht="12.75">
      <c r="F34" s="62"/>
    </row>
    <row r="35" ht="12.75">
      <c r="F35" s="62"/>
    </row>
    <row r="36" ht="12.75">
      <c r="F36" s="62"/>
    </row>
    <row r="37" ht="12.75">
      <c r="F37" s="62"/>
    </row>
    <row r="38" ht="12.75">
      <c r="F38" s="62"/>
    </row>
    <row r="39" ht="12.75">
      <c r="F39" s="62"/>
    </row>
    <row r="40" ht="12.75">
      <c r="F40" s="62"/>
    </row>
    <row r="41" ht="12.75">
      <c r="F41" s="62"/>
    </row>
    <row r="42" ht="12.75">
      <c r="F42" s="62"/>
    </row>
    <row r="43" ht="12.75">
      <c r="F43" s="62"/>
    </row>
    <row r="44" ht="12.75">
      <c r="F44" s="62"/>
    </row>
    <row r="45" ht="12.75">
      <c r="F45" s="62"/>
    </row>
    <row r="46" ht="12.75">
      <c r="F46" s="62"/>
    </row>
    <row r="47" ht="12.75">
      <c r="F47" s="62"/>
    </row>
    <row r="48" ht="12.75">
      <c r="F48" s="62"/>
    </row>
    <row r="49" ht="12.75">
      <c r="F49" s="62"/>
    </row>
    <row r="50" ht="12.75">
      <c r="F50" s="62"/>
    </row>
    <row r="51" ht="12.75">
      <c r="F51" s="62"/>
    </row>
    <row r="52" ht="12.75">
      <c r="F52" s="62"/>
    </row>
    <row r="53" ht="12.75">
      <c r="F53" s="62"/>
    </row>
    <row r="54" ht="12.75">
      <c r="F54" s="62"/>
    </row>
    <row r="55" ht="12.75">
      <c r="F55" s="62"/>
    </row>
    <row r="56" ht="12.75">
      <c r="F56" s="62"/>
    </row>
    <row r="57" ht="12.75">
      <c r="F57" s="62"/>
    </row>
    <row r="58" ht="12.75">
      <c r="F58" s="62"/>
    </row>
    <row r="59" ht="12.75">
      <c r="F59" s="62"/>
    </row>
    <row r="60" ht="12.75">
      <c r="F60" s="62"/>
    </row>
    <row r="61" ht="12.75">
      <c r="F61" s="62"/>
    </row>
    <row r="62" ht="12.75">
      <c r="F62" s="62"/>
    </row>
    <row r="63" ht="12.75">
      <c r="F63" s="62"/>
    </row>
    <row r="64" ht="12.75">
      <c r="F64" s="62"/>
    </row>
    <row r="65" ht="12.75">
      <c r="F65" s="62"/>
    </row>
    <row r="66" ht="12.75">
      <c r="F66" s="62"/>
    </row>
    <row r="67" ht="12.75">
      <c r="F67" s="62"/>
    </row>
    <row r="68" ht="12.75">
      <c r="F68" s="62"/>
    </row>
    <row r="69" ht="12.75">
      <c r="F69" s="62"/>
    </row>
    <row r="70" ht="12.75">
      <c r="F70" s="62"/>
    </row>
    <row r="71" ht="12.75">
      <c r="F71" s="62"/>
    </row>
    <row r="72" ht="12.75">
      <c r="F72" s="62"/>
    </row>
    <row r="73" ht="12.75">
      <c r="F73" s="62"/>
    </row>
    <row r="74" ht="12.75">
      <c r="F74" s="62"/>
    </row>
    <row r="75" ht="12.75">
      <c r="F75" s="62"/>
    </row>
    <row r="76" ht="12.75">
      <c r="F76" s="62"/>
    </row>
    <row r="77" ht="12.75">
      <c r="F77" s="62"/>
    </row>
    <row r="78" ht="12.75">
      <c r="F78" s="62"/>
    </row>
    <row r="79" ht="12.75">
      <c r="F79" s="62"/>
    </row>
    <row r="80" ht="12.75">
      <c r="F80" s="62"/>
    </row>
    <row r="81" ht="12.75">
      <c r="F81" s="62"/>
    </row>
    <row r="82" ht="12.75">
      <c r="F82" s="62"/>
    </row>
    <row r="83" ht="12.75">
      <c r="F83" s="62"/>
    </row>
    <row r="84" ht="12.75">
      <c r="F84" s="62"/>
    </row>
    <row r="85" ht="12.75">
      <c r="F85" s="62"/>
    </row>
    <row r="86" ht="12.75">
      <c r="F86" s="62"/>
    </row>
    <row r="87" ht="12.75">
      <c r="F87" s="62"/>
    </row>
    <row r="88" ht="12.75">
      <c r="F88" s="62"/>
    </row>
    <row r="89" ht="12.75">
      <c r="F89" s="62"/>
    </row>
    <row r="90" ht="12.75">
      <c r="F90" s="62"/>
    </row>
    <row r="91" ht="12.75">
      <c r="F91" s="62"/>
    </row>
    <row r="92" ht="12.75">
      <c r="F92" s="62"/>
    </row>
    <row r="93" ht="12.75">
      <c r="F93" s="62"/>
    </row>
    <row r="94" ht="12.75">
      <c r="F94" s="62"/>
    </row>
    <row r="95" ht="12.75">
      <c r="F95" s="62"/>
    </row>
    <row r="96" ht="12.75">
      <c r="F96" s="62"/>
    </row>
    <row r="97" ht="12.75">
      <c r="F97" s="62"/>
    </row>
    <row r="98" ht="12.75">
      <c r="F98" s="62"/>
    </row>
    <row r="99" ht="12.75">
      <c r="F99" s="62"/>
    </row>
    <row r="100" ht="12.75">
      <c r="F100" s="62"/>
    </row>
    <row r="101" ht="12.75">
      <c r="F101" s="62"/>
    </row>
    <row r="102" ht="12.75">
      <c r="F102" s="62"/>
    </row>
    <row r="103" ht="12.75">
      <c r="F103" s="62"/>
    </row>
    <row r="104" ht="12.75">
      <c r="F104" s="62"/>
    </row>
    <row r="105" ht="12.75">
      <c r="F105" s="62"/>
    </row>
    <row r="106" ht="12.75">
      <c r="F106" s="62"/>
    </row>
    <row r="107" ht="12.75">
      <c r="F107" s="62"/>
    </row>
    <row r="108" ht="12.75">
      <c r="F108" s="62"/>
    </row>
    <row r="109" ht="12.75">
      <c r="F109" s="62"/>
    </row>
    <row r="110" ht="12.75">
      <c r="F110" s="62"/>
    </row>
    <row r="111" ht="12.75">
      <c r="F111" s="62"/>
    </row>
    <row r="112" ht="12.75">
      <c r="F112" s="62"/>
    </row>
    <row r="113" ht="12.75">
      <c r="F113" s="62"/>
    </row>
    <row r="114" ht="12.75">
      <c r="F114" s="62"/>
    </row>
    <row r="115" ht="12.75">
      <c r="F115" s="62"/>
    </row>
    <row r="116" ht="12.75">
      <c r="F116" s="62"/>
    </row>
    <row r="117" ht="12.75">
      <c r="F117" s="62"/>
    </row>
    <row r="118" ht="12.75">
      <c r="F118" s="62"/>
    </row>
    <row r="119" ht="12.75">
      <c r="F119" s="62"/>
    </row>
    <row r="120" ht="12.75">
      <c r="F120" s="62"/>
    </row>
    <row r="121" ht="12.75">
      <c r="F121" s="62"/>
    </row>
    <row r="122" ht="12.75">
      <c r="F122" s="62"/>
    </row>
    <row r="123" ht="12.75">
      <c r="F123" s="62"/>
    </row>
    <row r="124" ht="12.75">
      <c r="F124" s="62"/>
    </row>
    <row r="125" ht="12.75">
      <c r="F125" s="62"/>
    </row>
    <row r="126" ht="12.75">
      <c r="F126" s="62"/>
    </row>
    <row r="127" ht="12.75">
      <c r="F127" s="62"/>
    </row>
    <row r="128" ht="12.75">
      <c r="F128" s="62"/>
    </row>
    <row r="129" ht="12.75">
      <c r="F129" s="62"/>
    </row>
    <row r="130" ht="12.75">
      <c r="F130" s="62"/>
    </row>
    <row r="131" ht="12.75">
      <c r="F131" s="62"/>
    </row>
    <row r="132" ht="12.75">
      <c r="F132" s="62"/>
    </row>
    <row r="133" ht="12.75">
      <c r="F133" s="62"/>
    </row>
    <row r="134" ht="12.75">
      <c r="F134" s="62"/>
    </row>
    <row r="135" ht="12.75">
      <c r="F135" s="62"/>
    </row>
    <row r="136" ht="12.75">
      <c r="F136" s="62"/>
    </row>
    <row r="137" ht="12.75">
      <c r="F137" s="62"/>
    </row>
    <row r="138" ht="12.75">
      <c r="F138" s="62"/>
    </row>
    <row r="139" ht="12.75">
      <c r="F139" s="62"/>
    </row>
    <row r="140" ht="12.75">
      <c r="F140" s="62"/>
    </row>
    <row r="141" ht="12.75">
      <c r="F141" s="62"/>
    </row>
    <row r="142" ht="12.75">
      <c r="F142" s="62"/>
    </row>
    <row r="143" ht="12.75">
      <c r="F143" s="62"/>
    </row>
    <row r="144" ht="12.75">
      <c r="F144" s="62"/>
    </row>
    <row r="145" ht="12.75">
      <c r="F145" s="62"/>
    </row>
    <row r="146" ht="12.75">
      <c r="F146" s="62"/>
    </row>
    <row r="147" ht="12.75">
      <c r="F147" s="62"/>
    </row>
    <row r="148" ht="12.75">
      <c r="F148" s="62"/>
    </row>
    <row r="149" ht="12.75">
      <c r="F149" s="62"/>
    </row>
    <row r="150" ht="12.75">
      <c r="F150" s="62"/>
    </row>
    <row r="151" ht="12.75">
      <c r="F151" s="62"/>
    </row>
    <row r="152" ht="12.75">
      <c r="F152" s="62"/>
    </row>
    <row r="153" ht="12.75">
      <c r="F153" s="62"/>
    </row>
    <row r="154" ht="12.75">
      <c r="F154" s="62"/>
    </row>
    <row r="155" ht="12.75">
      <c r="F155" s="62"/>
    </row>
    <row r="156" ht="12.75">
      <c r="F156" s="62"/>
    </row>
    <row r="157" ht="12.75">
      <c r="F157" s="62"/>
    </row>
    <row r="158" ht="12.75">
      <c r="F158" s="62"/>
    </row>
    <row r="159" ht="12.75">
      <c r="F159" s="62"/>
    </row>
    <row r="160" ht="12.75">
      <c r="F160" s="62"/>
    </row>
    <row r="161" ht="12.75">
      <c r="F161" s="62"/>
    </row>
    <row r="162" ht="12.75">
      <c r="F162" s="62"/>
    </row>
    <row r="163" ht="12.75">
      <c r="F163" s="62"/>
    </row>
    <row r="164" ht="12.75">
      <c r="F164" s="62"/>
    </row>
    <row r="165" ht="12.75">
      <c r="F165" s="62"/>
    </row>
    <row r="166" ht="12.75">
      <c r="F166" s="62"/>
    </row>
    <row r="167" ht="12.75">
      <c r="F167" s="62"/>
    </row>
    <row r="168" ht="12.75">
      <c r="F168" s="62"/>
    </row>
    <row r="169" ht="12.75">
      <c r="F169" s="62"/>
    </row>
    <row r="170" ht="12.75">
      <c r="F170" s="62"/>
    </row>
    <row r="171" ht="12.75">
      <c r="F171" s="62"/>
    </row>
    <row r="172" ht="12.75">
      <c r="F172" s="62"/>
    </row>
    <row r="173" ht="12.75">
      <c r="F173" s="62"/>
    </row>
    <row r="174" ht="12.75">
      <c r="F174" s="62"/>
    </row>
    <row r="175" ht="12.75">
      <c r="F175" s="62"/>
    </row>
    <row r="176" ht="12.75">
      <c r="F176" s="62"/>
    </row>
    <row r="177" ht="12.75">
      <c r="F177" s="62"/>
    </row>
    <row r="178" ht="12.75">
      <c r="F178" s="62"/>
    </row>
    <row r="179" ht="12.75">
      <c r="F179" s="62"/>
    </row>
    <row r="180" ht="12.75">
      <c r="F180" s="62"/>
    </row>
    <row r="181" ht="12.75">
      <c r="F181" s="62"/>
    </row>
    <row r="182" ht="12.75">
      <c r="F182" s="62"/>
    </row>
    <row r="183" ht="12.75">
      <c r="F183" s="62"/>
    </row>
    <row r="184" ht="12.75">
      <c r="F184" s="62"/>
    </row>
    <row r="185" ht="12.75">
      <c r="F185" s="62"/>
    </row>
    <row r="186" ht="12.75">
      <c r="F186" s="62"/>
    </row>
    <row r="187" ht="12.75">
      <c r="F187" s="62"/>
    </row>
    <row r="188" ht="12.75">
      <c r="F188" s="62"/>
    </row>
    <row r="189" ht="12.75">
      <c r="F189" s="62"/>
    </row>
    <row r="190" ht="12.75">
      <c r="F190" s="62"/>
    </row>
    <row r="191" ht="12.75">
      <c r="F191" s="62"/>
    </row>
    <row r="192" ht="12.75">
      <c r="F192" s="62"/>
    </row>
    <row r="193" ht="12.75">
      <c r="F193" s="62"/>
    </row>
    <row r="194" ht="12.75">
      <c r="F194" s="62"/>
    </row>
    <row r="195" ht="12.75">
      <c r="F195" s="62"/>
    </row>
    <row r="196" ht="12.75">
      <c r="F196" s="62"/>
    </row>
    <row r="197" ht="12.75">
      <c r="F197" s="62"/>
    </row>
    <row r="198" ht="12.75">
      <c r="F198" s="62"/>
    </row>
    <row r="199" ht="12.75">
      <c r="F199" s="62"/>
    </row>
    <row r="200" ht="12.75">
      <c r="F200" s="62"/>
    </row>
    <row r="201" ht="12.75">
      <c r="F201" s="62"/>
    </row>
    <row r="202" ht="12.75">
      <c r="F202" s="62"/>
    </row>
    <row r="203" ht="12.75">
      <c r="F203" s="62"/>
    </row>
    <row r="204" ht="12.75">
      <c r="F204" s="62"/>
    </row>
    <row r="205" ht="12.75">
      <c r="F205" s="62"/>
    </row>
    <row r="206" ht="12.75">
      <c r="F206" s="62"/>
    </row>
    <row r="207" ht="12.75">
      <c r="F207" s="62"/>
    </row>
    <row r="208" ht="12.75">
      <c r="F208" s="62"/>
    </row>
    <row r="209" ht="12.75">
      <c r="F209" s="62"/>
    </row>
    <row r="210" ht="12.75">
      <c r="F210" s="62"/>
    </row>
    <row r="211" ht="12.75">
      <c r="F211" s="62"/>
    </row>
    <row r="212" ht="12.75">
      <c r="F212" s="62"/>
    </row>
    <row r="213" ht="12.75">
      <c r="F213" s="62"/>
    </row>
    <row r="214" ht="12.75">
      <c r="F214" s="62"/>
    </row>
    <row r="215" ht="12.75">
      <c r="F215" s="62"/>
    </row>
    <row r="216" ht="12.75">
      <c r="F216" s="62"/>
    </row>
    <row r="217" ht="12.75">
      <c r="F217" s="62"/>
    </row>
    <row r="218" ht="12.75">
      <c r="F218" s="62"/>
    </row>
    <row r="219" ht="12.75">
      <c r="F219" s="62"/>
    </row>
    <row r="220" ht="12.75">
      <c r="F220" s="62"/>
    </row>
    <row r="221" ht="12.75">
      <c r="F221" s="62"/>
    </row>
    <row r="222" ht="12.75">
      <c r="F222" s="62"/>
    </row>
    <row r="223" ht="12.75">
      <c r="F223" s="62"/>
    </row>
    <row r="224" ht="12.75">
      <c r="F224" s="62"/>
    </row>
    <row r="225" ht="12.75">
      <c r="F225" s="62"/>
    </row>
    <row r="226" ht="12.75">
      <c r="F226" s="62"/>
    </row>
    <row r="227" ht="12.75">
      <c r="F227" s="62"/>
    </row>
    <row r="228" ht="12.75">
      <c r="F228" s="62"/>
    </row>
    <row r="229" ht="12.75">
      <c r="F229" s="62"/>
    </row>
    <row r="230" ht="12.75">
      <c r="F230" s="62"/>
    </row>
    <row r="231" ht="12.75">
      <c r="F231" s="62"/>
    </row>
    <row r="232" ht="12.75">
      <c r="F232" s="62"/>
    </row>
    <row r="233" ht="12.75">
      <c r="F233" s="62"/>
    </row>
    <row r="234" ht="12.75">
      <c r="F234" s="62"/>
    </row>
    <row r="235" ht="12.75">
      <c r="F235" s="62"/>
    </row>
    <row r="236" ht="12.75">
      <c r="F236" s="62"/>
    </row>
    <row r="237" ht="12.75">
      <c r="F237" s="62"/>
    </row>
    <row r="238" ht="12.75">
      <c r="F238" s="62"/>
    </row>
    <row r="239" ht="12.75">
      <c r="F239" s="62"/>
    </row>
    <row r="240" ht="12.75">
      <c r="F240" s="62"/>
    </row>
    <row r="241" ht="12.75">
      <c r="F241" s="62"/>
    </row>
    <row r="242" ht="12.75">
      <c r="F242" s="62"/>
    </row>
    <row r="243" ht="12.75">
      <c r="F243" s="62"/>
    </row>
    <row r="244" ht="12.75">
      <c r="F244" s="62"/>
    </row>
    <row r="245" ht="12.75">
      <c r="F245" s="62"/>
    </row>
    <row r="246" ht="12.75">
      <c r="F246" s="62"/>
    </row>
    <row r="247" ht="12.75">
      <c r="F247" s="62"/>
    </row>
    <row r="248" ht="12.75">
      <c r="F248" s="62"/>
    </row>
    <row r="249" ht="12.75">
      <c r="F249" s="62"/>
    </row>
    <row r="250" ht="12.75">
      <c r="F250" s="62"/>
    </row>
    <row r="251" ht="12.75">
      <c r="F251" s="62"/>
    </row>
    <row r="252" ht="12.75">
      <c r="F252" s="62"/>
    </row>
    <row r="253" ht="12.75">
      <c r="F253" s="62"/>
    </row>
    <row r="254" ht="12.75">
      <c r="F254" s="62"/>
    </row>
    <row r="255" ht="12.75">
      <c r="F255" s="62"/>
    </row>
    <row r="256" ht="12.75">
      <c r="F256" s="62"/>
    </row>
    <row r="257" ht="12.75">
      <c r="F257" s="62"/>
    </row>
    <row r="258" ht="12.75">
      <c r="F258" s="62"/>
    </row>
    <row r="259" ht="12.75">
      <c r="F259" s="62"/>
    </row>
    <row r="260" ht="12.75">
      <c r="F260" s="62"/>
    </row>
    <row r="261" ht="12.75">
      <c r="F261" s="62"/>
    </row>
    <row r="262" ht="12.75">
      <c r="F262" s="62"/>
    </row>
    <row r="263" ht="12.75">
      <c r="F263" s="62"/>
    </row>
    <row r="264" ht="12.75">
      <c r="F264" s="62"/>
    </row>
    <row r="265" ht="12.75">
      <c r="F265" s="62"/>
    </row>
    <row r="266" ht="12.75">
      <c r="F266" s="62"/>
    </row>
    <row r="267" ht="12.75">
      <c r="F267" s="62"/>
    </row>
    <row r="268" ht="12.75">
      <c r="F268" s="62"/>
    </row>
    <row r="269" ht="12.75">
      <c r="F269" s="62"/>
    </row>
    <row r="270" ht="12.75">
      <c r="F270" s="62"/>
    </row>
    <row r="271" ht="12.75">
      <c r="F271" s="62"/>
    </row>
    <row r="272" ht="12.75">
      <c r="F272" s="62"/>
    </row>
    <row r="273" ht="12.75">
      <c r="F273" s="62"/>
    </row>
    <row r="274" ht="12.75">
      <c r="F274" s="62"/>
    </row>
    <row r="275" ht="12.75">
      <c r="F275" s="62"/>
    </row>
    <row r="276" ht="12.75">
      <c r="F276" s="62"/>
    </row>
    <row r="277" ht="12.75">
      <c r="F277" s="62"/>
    </row>
    <row r="278" ht="12.75">
      <c r="F278" s="62"/>
    </row>
    <row r="279" ht="12.75">
      <c r="F279" s="62"/>
    </row>
    <row r="280" ht="12.75">
      <c r="F280" s="62"/>
    </row>
    <row r="281" ht="12.75">
      <c r="F281" s="62"/>
    </row>
    <row r="282" ht="12.75">
      <c r="F282" s="62"/>
    </row>
    <row r="283" ht="12.75">
      <c r="F283" s="62"/>
    </row>
    <row r="284" ht="12.75">
      <c r="F284" s="62"/>
    </row>
    <row r="285" ht="12.75">
      <c r="F285" s="62"/>
    </row>
    <row r="286" ht="12.75">
      <c r="F286" s="62"/>
    </row>
    <row r="287" ht="12.75">
      <c r="F287" s="62"/>
    </row>
    <row r="288" ht="12.75">
      <c r="F288" s="62"/>
    </row>
    <row r="289" ht="12.75">
      <c r="F289" s="62"/>
    </row>
    <row r="290" ht="12.75">
      <c r="F290" s="62"/>
    </row>
    <row r="291" ht="12.75">
      <c r="F291" s="62"/>
    </row>
    <row r="292" ht="12.75">
      <c r="F292" s="62"/>
    </row>
    <row r="293" ht="12.75">
      <c r="F293" s="62"/>
    </row>
    <row r="294" ht="12.75">
      <c r="F294" s="62"/>
    </row>
    <row r="295" ht="12.75">
      <c r="F295" s="62"/>
    </row>
    <row r="296" ht="12.75">
      <c r="F296" s="62"/>
    </row>
    <row r="297" ht="12.75">
      <c r="F297" s="62"/>
    </row>
    <row r="298" ht="12.75">
      <c r="F298" s="62"/>
    </row>
    <row r="299" ht="12.75">
      <c r="F299" s="62"/>
    </row>
    <row r="300" ht="12.75">
      <c r="F300" s="62"/>
    </row>
    <row r="301" ht="12.75">
      <c r="F301" s="62"/>
    </row>
    <row r="302" ht="12.75">
      <c r="F302" s="62"/>
    </row>
    <row r="303" ht="12.75">
      <c r="F303" s="62"/>
    </row>
    <row r="304" ht="12.75">
      <c r="F304" s="62"/>
    </row>
    <row r="305" ht="12.75">
      <c r="F305" s="62"/>
    </row>
    <row r="306" ht="12.75">
      <c r="F306" s="62"/>
    </row>
    <row r="307" ht="12.75">
      <c r="F307" s="62"/>
    </row>
    <row r="308" ht="12.75">
      <c r="F308" s="62"/>
    </row>
    <row r="309" ht="12.75">
      <c r="F309" s="62"/>
    </row>
    <row r="310" ht="12.75">
      <c r="F310" s="62"/>
    </row>
    <row r="311" ht="12.75">
      <c r="F311" s="62"/>
    </row>
    <row r="312" ht="12.75">
      <c r="F312" s="62"/>
    </row>
    <row r="313" ht="12.75">
      <c r="F313" s="62"/>
    </row>
    <row r="314" ht="12.75">
      <c r="F314" s="62"/>
    </row>
    <row r="315" ht="12.75">
      <c r="F315" s="62"/>
    </row>
    <row r="316" ht="12.75">
      <c r="F316" s="62"/>
    </row>
    <row r="317" ht="12.75">
      <c r="F317" s="62"/>
    </row>
    <row r="318" ht="12.75">
      <c r="F318" s="62"/>
    </row>
    <row r="319" ht="12.75">
      <c r="F319" s="62"/>
    </row>
    <row r="320" ht="12.75">
      <c r="F320" s="62"/>
    </row>
    <row r="321" ht="12.75">
      <c r="F321" s="62"/>
    </row>
    <row r="322" ht="12.75">
      <c r="F322" s="62"/>
    </row>
    <row r="323" ht="12.75">
      <c r="F323" s="62"/>
    </row>
    <row r="324" ht="12.75">
      <c r="F324" s="62"/>
    </row>
    <row r="325" ht="12.75">
      <c r="F325" s="62"/>
    </row>
    <row r="326" ht="12.75">
      <c r="F326" s="62"/>
    </row>
    <row r="327" ht="12.75">
      <c r="F327" s="62"/>
    </row>
    <row r="328" ht="12.75">
      <c r="F328" s="62"/>
    </row>
    <row r="329" ht="12.75">
      <c r="F329" s="62"/>
    </row>
    <row r="330" ht="12.75">
      <c r="F330" s="62"/>
    </row>
    <row r="331" ht="12.75">
      <c r="F331" s="62"/>
    </row>
    <row r="332" ht="12.75">
      <c r="F332" s="62"/>
    </row>
    <row r="333" ht="12.75">
      <c r="F333" s="62"/>
    </row>
    <row r="334" ht="12.75">
      <c r="F334" s="62"/>
    </row>
    <row r="335" ht="12.75">
      <c r="F335" s="62"/>
    </row>
    <row r="336" ht="12.75">
      <c r="F336" s="62"/>
    </row>
    <row r="337" ht="12.75">
      <c r="F337" s="62"/>
    </row>
    <row r="338" ht="12.75">
      <c r="F338" s="62"/>
    </row>
    <row r="339" ht="12.75">
      <c r="F339" s="62"/>
    </row>
    <row r="340" ht="12.75">
      <c r="F340" s="62"/>
    </row>
    <row r="341" ht="12.75">
      <c r="F341" s="62"/>
    </row>
    <row r="342" ht="12.75">
      <c r="F342" s="62"/>
    </row>
    <row r="343" ht="12.75">
      <c r="F343" s="62"/>
    </row>
    <row r="344" ht="12.75">
      <c r="F344" s="62"/>
    </row>
    <row r="345" ht="12.75">
      <c r="F345" s="62"/>
    </row>
    <row r="346" ht="12.75">
      <c r="F346" s="62"/>
    </row>
    <row r="347" ht="12.75">
      <c r="F347" s="62"/>
    </row>
    <row r="348" ht="12.75">
      <c r="F348" s="62"/>
    </row>
    <row r="349" ht="12.75">
      <c r="F349" s="62"/>
    </row>
    <row r="350" ht="12.75">
      <c r="F350" s="62"/>
    </row>
    <row r="351" ht="12.75">
      <c r="F351" s="62"/>
    </row>
    <row r="352" ht="12.75">
      <c r="F352" s="62"/>
    </row>
    <row r="353" ht="12.75">
      <c r="F353" s="62"/>
    </row>
    <row r="354" ht="12.75">
      <c r="F354" s="62"/>
    </row>
    <row r="355" ht="12.75">
      <c r="F355" s="62"/>
    </row>
    <row r="356" ht="12.75">
      <c r="F356" s="62"/>
    </row>
    <row r="357" ht="12.75">
      <c r="F357" s="62"/>
    </row>
    <row r="358" ht="12.75">
      <c r="F358" s="62"/>
    </row>
    <row r="359" ht="12.75">
      <c r="F359" s="62"/>
    </row>
    <row r="360" ht="12.75">
      <c r="F360" s="62"/>
    </row>
    <row r="361" ht="12.75">
      <c r="F361" s="62"/>
    </row>
    <row r="362" ht="12.75">
      <c r="F362" s="62"/>
    </row>
    <row r="363" ht="12.75">
      <c r="F363" s="62"/>
    </row>
    <row r="364" ht="12.75">
      <c r="F364" s="62"/>
    </row>
    <row r="365" ht="12.75">
      <c r="F365" s="62"/>
    </row>
    <row r="366" ht="12.75">
      <c r="F366" s="62"/>
    </row>
    <row r="367" ht="12.75">
      <c r="F367" s="62"/>
    </row>
    <row r="368" ht="12.75">
      <c r="F368" s="62"/>
    </row>
    <row r="369" ht="12.75">
      <c r="F369" s="62"/>
    </row>
    <row r="370" ht="12.75">
      <c r="F370" s="62"/>
    </row>
    <row r="371" ht="12.75">
      <c r="F371" s="62"/>
    </row>
    <row r="372" ht="12.75">
      <c r="F372" s="62"/>
    </row>
    <row r="373" ht="12.75">
      <c r="F373" s="62"/>
    </row>
    <row r="374" ht="12.75">
      <c r="F374" s="62"/>
    </row>
    <row r="375" ht="12.75">
      <c r="F375" s="62"/>
    </row>
    <row r="376" ht="12.75">
      <c r="F376" s="62"/>
    </row>
    <row r="377" ht="12.75">
      <c r="F377" s="62"/>
    </row>
    <row r="378" ht="12.75">
      <c r="F378" s="62"/>
    </row>
    <row r="379" ht="12.75">
      <c r="F379" s="62"/>
    </row>
    <row r="380" ht="12.75">
      <c r="F380" s="62"/>
    </row>
    <row r="381" ht="12.75">
      <c r="F381" s="62"/>
    </row>
    <row r="382" ht="12.75">
      <c r="F382" s="62"/>
    </row>
    <row r="383" ht="12.75">
      <c r="F383" s="62"/>
    </row>
    <row r="384" ht="12.75">
      <c r="F384" s="62"/>
    </row>
    <row r="385" ht="12.75">
      <c r="F385" s="62"/>
    </row>
    <row r="386" ht="12.75">
      <c r="F386" s="62"/>
    </row>
    <row r="387" ht="12.75">
      <c r="F387" s="62"/>
    </row>
    <row r="388" ht="12.75">
      <c r="F388" s="62"/>
    </row>
    <row r="389" ht="12.75">
      <c r="F389" s="62"/>
    </row>
    <row r="390" ht="12.75">
      <c r="F390" s="62"/>
    </row>
    <row r="391" ht="12.75">
      <c r="F391" s="62"/>
    </row>
    <row r="392" ht="12.75">
      <c r="F392" s="62"/>
    </row>
    <row r="393" ht="12.75">
      <c r="F393" s="62"/>
    </row>
    <row r="394" ht="12.75">
      <c r="F394" s="62"/>
    </row>
    <row r="395" ht="12.75">
      <c r="F395" s="62"/>
    </row>
    <row r="396" ht="12.75">
      <c r="F396" s="62"/>
    </row>
    <row r="397" ht="12.75">
      <c r="F397" s="62"/>
    </row>
    <row r="398" ht="12.75">
      <c r="F398" s="62"/>
    </row>
    <row r="399" ht="12.75">
      <c r="F399" s="62"/>
    </row>
    <row r="400" ht="12.75">
      <c r="F400" s="62"/>
    </row>
    <row r="401" ht="12.75">
      <c r="F401" s="62"/>
    </row>
    <row r="402" ht="12.75">
      <c r="F402" s="62"/>
    </row>
    <row r="403" ht="12.75">
      <c r="F403" s="62"/>
    </row>
    <row r="404" ht="12.75">
      <c r="F404" s="62"/>
    </row>
    <row r="405" ht="12.75">
      <c r="F405" s="62"/>
    </row>
    <row r="406" ht="12.75">
      <c r="F406" s="62"/>
    </row>
    <row r="407" ht="12.75">
      <c r="F407" s="62"/>
    </row>
    <row r="408" ht="12.75">
      <c r="F408" s="62"/>
    </row>
    <row r="409" ht="12.75">
      <c r="F409" s="62"/>
    </row>
    <row r="410" ht="12.75">
      <c r="F410" s="62"/>
    </row>
    <row r="411" ht="12.75">
      <c r="F411" s="62"/>
    </row>
    <row r="412" ht="12.75">
      <c r="F412" s="62"/>
    </row>
    <row r="413" ht="12.75">
      <c r="F413" s="62"/>
    </row>
    <row r="414" ht="12.75">
      <c r="F414" s="62"/>
    </row>
    <row r="415" ht="12.75">
      <c r="F415" s="62"/>
    </row>
    <row r="416" ht="12.75">
      <c r="F416" s="62"/>
    </row>
    <row r="417" ht="12.75">
      <c r="F417" s="62"/>
    </row>
    <row r="418" ht="12.75">
      <c r="F418" s="62"/>
    </row>
    <row r="419" ht="12.75">
      <c r="F419" s="62"/>
    </row>
    <row r="420" ht="12.75">
      <c r="F420" s="62"/>
    </row>
    <row r="421" ht="12.75">
      <c r="F421" s="62"/>
    </row>
    <row r="422" ht="12.75">
      <c r="F422" s="62"/>
    </row>
    <row r="423" ht="12.75">
      <c r="F423" s="62"/>
    </row>
    <row r="424" ht="12.75">
      <c r="F424" s="62"/>
    </row>
    <row r="425" ht="12.75">
      <c r="F425" s="62"/>
    </row>
    <row r="426" ht="12.75">
      <c r="F426" s="62"/>
    </row>
    <row r="427" ht="12.75">
      <c r="F427" s="62"/>
    </row>
    <row r="428" ht="12.75">
      <c r="F428" s="62"/>
    </row>
    <row r="429" ht="12.75">
      <c r="F429" s="62"/>
    </row>
    <row r="430" ht="12.75">
      <c r="F430" s="62"/>
    </row>
    <row r="431" ht="12.75">
      <c r="F431" s="62"/>
    </row>
    <row r="432" ht="12.75">
      <c r="F432" s="62"/>
    </row>
    <row r="433" ht="12.75">
      <c r="F433" s="62"/>
    </row>
    <row r="434" ht="12.75">
      <c r="F434" s="62"/>
    </row>
    <row r="435" ht="12.75">
      <c r="F435" s="62"/>
    </row>
    <row r="436" ht="12.75">
      <c r="F436" s="62"/>
    </row>
    <row r="437" ht="12.75">
      <c r="F437" s="62"/>
    </row>
    <row r="438" ht="12.75">
      <c r="F438" s="62"/>
    </row>
    <row r="439" ht="12.75">
      <c r="F439" s="62"/>
    </row>
    <row r="440" ht="12.75">
      <c r="F440" s="62"/>
    </row>
    <row r="441" ht="12.75">
      <c r="F441" s="62"/>
    </row>
    <row r="442" ht="12.75">
      <c r="F442" s="62"/>
    </row>
    <row r="443" ht="12.75">
      <c r="F443" s="62"/>
    </row>
    <row r="444" ht="12.75">
      <c r="F444" s="62"/>
    </row>
    <row r="445" ht="12.75">
      <c r="F445" s="62"/>
    </row>
    <row r="446" ht="12.75">
      <c r="F446" s="62"/>
    </row>
    <row r="447" ht="12.75">
      <c r="F447" s="62"/>
    </row>
    <row r="448" ht="12.75">
      <c r="F448" s="62"/>
    </row>
    <row r="449" ht="12.75">
      <c r="F449" s="62"/>
    </row>
    <row r="450" ht="12.75">
      <c r="F450" s="62"/>
    </row>
    <row r="451" ht="12.75">
      <c r="F451" s="62"/>
    </row>
    <row r="452" ht="12.75">
      <c r="F452" s="62"/>
    </row>
    <row r="453" ht="12.75">
      <c r="F453" s="62"/>
    </row>
    <row r="454" ht="12.75">
      <c r="F454" s="62"/>
    </row>
    <row r="455" ht="12.75">
      <c r="F455" s="62"/>
    </row>
    <row r="456" ht="12.75">
      <c r="F456" s="62"/>
    </row>
    <row r="457" ht="12.75">
      <c r="F457" s="62"/>
    </row>
    <row r="458" ht="12.75">
      <c r="F458" s="62"/>
    </row>
    <row r="459" ht="12.75">
      <c r="F459" s="62"/>
    </row>
    <row r="460" ht="12.75">
      <c r="F460" s="62"/>
    </row>
    <row r="461" ht="12.75">
      <c r="F461" s="62"/>
    </row>
    <row r="462" ht="12.75">
      <c r="F462" s="62"/>
    </row>
    <row r="463" ht="12.75">
      <c r="F463" s="62"/>
    </row>
    <row r="464" ht="12.75">
      <c r="F464" s="62"/>
    </row>
    <row r="465" ht="12.75">
      <c r="F465" s="62"/>
    </row>
    <row r="466" ht="12.75">
      <c r="F466" s="62"/>
    </row>
    <row r="467" ht="12.75">
      <c r="F467" s="62"/>
    </row>
    <row r="468" ht="12.75">
      <c r="F468" s="62"/>
    </row>
    <row r="469" ht="12.75">
      <c r="F469" s="62"/>
    </row>
    <row r="470" ht="12.75">
      <c r="F470" s="62"/>
    </row>
    <row r="471" ht="12.75">
      <c r="F471" s="62"/>
    </row>
    <row r="472" ht="12.75">
      <c r="F472" s="62"/>
    </row>
    <row r="473" ht="12.75">
      <c r="F473" s="62"/>
    </row>
    <row r="474" ht="12.75">
      <c r="F474" s="62"/>
    </row>
    <row r="475" ht="12.75">
      <c r="F475" s="62"/>
    </row>
    <row r="476" ht="12.75">
      <c r="F476" s="62"/>
    </row>
    <row r="477" ht="12.75">
      <c r="F477" s="62"/>
    </row>
    <row r="478" ht="12.75">
      <c r="F478" s="62"/>
    </row>
    <row r="479" ht="12.75">
      <c r="F479" s="62"/>
    </row>
    <row r="480" ht="12.75">
      <c r="F480" s="62"/>
    </row>
    <row r="481" ht="12.75">
      <c r="F481" s="62"/>
    </row>
    <row r="482" ht="12.75">
      <c r="F482" s="62"/>
    </row>
    <row r="483" ht="12.75">
      <c r="F483" s="62"/>
    </row>
    <row r="484" ht="12.75">
      <c r="F484" s="62"/>
    </row>
    <row r="485" ht="12.75">
      <c r="F485" s="62"/>
    </row>
    <row r="486" ht="12.75">
      <c r="F486" s="62"/>
    </row>
    <row r="487" ht="12.75">
      <c r="F487" s="62"/>
    </row>
    <row r="488" ht="12.75">
      <c r="F488" s="62"/>
    </row>
    <row r="489" ht="12.75">
      <c r="F489" s="62"/>
    </row>
    <row r="490" ht="12.75">
      <c r="F490" s="62"/>
    </row>
    <row r="491" ht="12.75">
      <c r="F491" s="62"/>
    </row>
    <row r="492" ht="12.75">
      <c r="F492" s="62"/>
    </row>
    <row r="493" ht="12.75">
      <c r="F493" s="62"/>
    </row>
    <row r="494" ht="12.75">
      <c r="F494" s="62"/>
    </row>
    <row r="495" ht="12.75">
      <c r="F495" s="62"/>
    </row>
    <row r="496" ht="12.75">
      <c r="F496" s="62"/>
    </row>
    <row r="497" ht="12.75">
      <c r="F497" s="62"/>
    </row>
    <row r="498" ht="12.75">
      <c r="F498" s="62"/>
    </row>
    <row r="499" ht="12.75">
      <c r="F499" s="62"/>
    </row>
    <row r="500" ht="12.75">
      <c r="F500" s="62"/>
    </row>
    <row r="501" ht="12.75">
      <c r="F501" s="62"/>
    </row>
    <row r="502" ht="12.75">
      <c r="F502" s="62"/>
    </row>
    <row r="503" ht="12.75">
      <c r="F503" s="62"/>
    </row>
    <row r="504" ht="12.75">
      <c r="F504" s="62"/>
    </row>
    <row r="505" ht="12.75">
      <c r="F505" s="62"/>
    </row>
    <row r="506" ht="12.75">
      <c r="F506" s="62"/>
    </row>
    <row r="507" ht="12.75">
      <c r="F507" s="62"/>
    </row>
    <row r="508" ht="12.75">
      <c r="F508" s="62"/>
    </row>
    <row r="509" ht="12.75">
      <c r="F509" s="62"/>
    </row>
    <row r="510" ht="12.75">
      <c r="F510" s="62"/>
    </row>
    <row r="511" ht="12.75">
      <c r="F511" s="62"/>
    </row>
    <row r="512" ht="12.75">
      <c r="F512" s="62"/>
    </row>
    <row r="513" ht="12.75">
      <c r="F513" s="62"/>
    </row>
    <row r="514" ht="12.75">
      <c r="F514" s="62"/>
    </row>
    <row r="515" ht="12.75">
      <c r="F515" s="62"/>
    </row>
    <row r="516" ht="12.75">
      <c r="F516" s="62"/>
    </row>
    <row r="517" ht="12.75">
      <c r="F517" s="62"/>
    </row>
    <row r="518" ht="12.75">
      <c r="F518" s="62"/>
    </row>
    <row r="519" ht="12.75">
      <c r="F519" s="62"/>
    </row>
    <row r="520" ht="12.75">
      <c r="F520" s="62"/>
    </row>
    <row r="521" ht="12.75">
      <c r="F521" s="62"/>
    </row>
    <row r="522" ht="12.75">
      <c r="F522" s="62"/>
    </row>
    <row r="523" ht="12.75">
      <c r="F523" s="62"/>
    </row>
    <row r="524" ht="12.75">
      <c r="F524" s="62"/>
    </row>
    <row r="525" ht="12.75">
      <c r="F525" s="62"/>
    </row>
    <row r="526" ht="12.75">
      <c r="F526" s="62"/>
    </row>
    <row r="527" ht="12.75">
      <c r="F527" s="62"/>
    </row>
    <row r="528" ht="12.75">
      <c r="F528" s="62"/>
    </row>
    <row r="529" ht="12.75">
      <c r="F529" s="62"/>
    </row>
    <row r="530" ht="12.75">
      <c r="F530" s="62"/>
    </row>
    <row r="531" ht="12.75">
      <c r="F531" s="62"/>
    </row>
    <row r="532" ht="12.75">
      <c r="F532" s="62"/>
    </row>
    <row r="533" ht="12.75">
      <c r="F533" s="62"/>
    </row>
    <row r="534" ht="12.75">
      <c r="F534" s="62"/>
    </row>
    <row r="535" ht="12.75">
      <c r="F535" s="62"/>
    </row>
    <row r="536" ht="12.75">
      <c r="F536" s="62"/>
    </row>
    <row r="537" ht="12.75">
      <c r="F537" s="62"/>
    </row>
    <row r="538" ht="12.75">
      <c r="F538" s="62"/>
    </row>
    <row r="539" ht="12.75">
      <c r="F539" s="62"/>
    </row>
    <row r="540" ht="12.75">
      <c r="F540" s="62"/>
    </row>
    <row r="541" ht="12.75">
      <c r="F541" s="62"/>
    </row>
    <row r="542" ht="12.75">
      <c r="F542" s="62"/>
    </row>
    <row r="543" ht="12.75">
      <c r="F543" s="62"/>
    </row>
    <row r="544" ht="12.75">
      <c r="F544" s="62"/>
    </row>
    <row r="545" ht="12.75">
      <c r="F545" s="62"/>
    </row>
    <row r="546" ht="12.75">
      <c r="F546" s="62"/>
    </row>
    <row r="547" ht="12.75">
      <c r="F547" s="62"/>
    </row>
    <row r="548" ht="12.75">
      <c r="F548" s="62"/>
    </row>
    <row r="549" ht="12.75">
      <c r="F549" s="62"/>
    </row>
    <row r="550" ht="12.75">
      <c r="F550" s="62"/>
    </row>
    <row r="551" ht="12.75">
      <c r="F551" s="62"/>
    </row>
    <row r="552" ht="12.75">
      <c r="F552" s="62"/>
    </row>
    <row r="553" ht="12.75">
      <c r="F553" s="62"/>
    </row>
    <row r="554" ht="12.75">
      <c r="F554" s="62"/>
    </row>
    <row r="555" ht="12.75">
      <c r="F555" s="62"/>
    </row>
    <row r="556" ht="12.75">
      <c r="F556" s="62"/>
    </row>
    <row r="557" ht="12.75">
      <c r="F557" s="62"/>
    </row>
    <row r="558" ht="12.75">
      <c r="F558" s="62"/>
    </row>
    <row r="559" ht="12.75">
      <c r="F559" s="62"/>
    </row>
    <row r="560" ht="12.75">
      <c r="F560" s="62"/>
    </row>
    <row r="561" ht="12.75">
      <c r="F561" s="62"/>
    </row>
    <row r="562" ht="12.75">
      <c r="F562" s="62"/>
    </row>
    <row r="563" ht="12.75">
      <c r="F563" s="62"/>
    </row>
    <row r="564" ht="12.75">
      <c r="F564" s="62"/>
    </row>
    <row r="565" ht="12.75">
      <c r="F565" s="62"/>
    </row>
    <row r="566" ht="12.75">
      <c r="F566" s="62"/>
    </row>
    <row r="567" ht="12.75">
      <c r="F567" s="62"/>
    </row>
    <row r="568" ht="12.75">
      <c r="F568" s="62"/>
    </row>
    <row r="569" ht="12.75">
      <c r="F569" s="62"/>
    </row>
    <row r="570" ht="12.75">
      <c r="F570" s="62"/>
    </row>
    <row r="571" ht="12.75">
      <c r="F571" s="62"/>
    </row>
    <row r="572" ht="12.75">
      <c r="F572" s="62"/>
    </row>
    <row r="573" ht="12.75">
      <c r="F573" s="62"/>
    </row>
    <row r="574" ht="12.75">
      <c r="F574" s="62"/>
    </row>
    <row r="575" ht="12.75">
      <c r="F575" s="62"/>
    </row>
    <row r="576" ht="12.75">
      <c r="F576" s="62"/>
    </row>
    <row r="577" ht="12.75">
      <c r="F577" s="62"/>
    </row>
    <row r="578" ht="12.75">
      <c r="F578" s="62"/>
    </row>
    <row r="579" ht="12.75">
      <c r="F579" s="62"/>
    </row>
    <row r="580" ht="12.75">
      <c r="F580" s="62"/>
    </row>
    <row r="581" ht="12.75">
      <c r="F581" s="62"/>
    </row>
    <row r="582" ht="12.75">
      <c r="F582" s="62"/>
    </row>
    <row r="583" ht="12.75">
      <c r="F583" s="62"/>
    </row>
    <row r="584" ht="12.75">
      <c r="F584" s="62"/>
    </row>
    <row r="585" ht="12.75">
      <c r="F585" s="62"/>
    </row>
    <row r="586" ht="12.75">
      <c r="F586" s="62"/>
    </row>
    <row r="587" ht="12.75">
      <c r="F587" s="62"/>
    </row>
    <row r="588" ht="12.75">
      <c r="F588" s="62"/>
    </row>
    <row r="589" ht="12.75">
      <c r="F589" s="62"/>
    </row>
    <row r="590" ht="12.75">
      <c r="F590" s="62"/>
    </row>
    <row r="591" ht="12.75">
      <c r="F591" s="62"/>
    </row>
    <row r="592" ht="12.75">
      <c r="F592" s="62"/>
    </row>
    <row r="593" ht="12.75">
      <c r="F593" s="62"/>
    </row>
    <row r="594" ht="12.75">
      <c r="F594" s="62"/>
    </row>
    <row r="595" ht="12.75">
      <c r="F595" s="62"/>
    </row>
    <row r="596" ht="12.75">
      <c r="F596" s="62"/>
    </row>
    <row r="597" ht="12.75">
      <c r="F597" s="62"/>
    </row>
    <row r="598" ht="12.75">
      <c r="F598" s="62"/>
    </row>
    <row r="599" ht="12.75">
      <c r="F599" s="62"/>
    </row>
    <row r="600" ht="12.75">
      <c r="F600" s="62"/>
    </row>
    <row r="601" ht="12.75">
      <c r="F601" s="62"/>
    </row>
    <row r="602" ht="12.75">
      <c r="F602" s="62"/>
    </row>
    <row r="603" ht="12.75">
      <c r="F603" s="62"/>
    </row>
    <row r="604" ht="12.75">
      <c r="F604" s="62"/>
    </row>
    <row r="605" ht="12.75">
      <c r="F605" s="62"/>
    </row>
    <row r="606" ht="12.75">
      <c r="F606" s="62"/>
    </row>
    <row r="607" ht="12.75">
      <c r="F607" s="62"/>
    </row>
    <row r="608" ht="12.75">
      <c r="F608" s="62"/>
    </row>
    <row r="609" ht="12.75">
      <c r="F609" s="62"/>
    </row>
    <row r="610" ht="12.75">
      <c r="F610" s="62"/>
    </row>
    <row r="611" ht="12.75">
      <c r="F611" s="62"/>
    </row>
    <row r="612" ht="12.75">
      <c r="F612" s="62"/>
    </row>
    <row r="613" ht="12.75">
      <c r="F613" s="62"/>
    </row>
    <row r="614" ht="12.75">
      <c r="F614" s="62"/>
    </row>
    <row r="615" ht="12.75">
      <c r="F615" s="62"/>
    </row>
    <row r="616" ht="12.75">
      <c r="F616" s="62"/>
    </row>
    <row r="617" ht="12.75">
      <c r="F617" s="62"/>
    </row>
    <row r="618" ht="12.75">
      <c r="F618" s="62"/>
    </row>
    <row r="619" ht="12.75">
      <c r="F619" s="62"/>
    </row>
    <row r="620" ht="12.75">
      <c r="F620" s="62"/>
    </row>
    <row r="621" ht="12.75">
      <c r="F621" s="62"/>
    </row>
    <row r="622" ht="12.75">
      <c r="F622" s="62"/>
    </row>
    <row r="623" ht="12.75">
      <c r="F623" s="62"/>
    </row>
    <row r="624" ht="12.75">
      <c r="F624" s="62"/>
    </row>
    <row r="625" ht="12.75">
      <c r="F625" s="62"/>
    </row>
    <row r="626" ht="12.75">
      <c r="F626" s="62"/>
    </row>
    <row r="627" ht="12.75">
      <c r="F627" s="62"/>
    </row>
    <row r="628" ht="12.75">
      <c r="F628" s="62"/>
    </row>
    <row r="629" ht="12.75">
      <c r="F629" s="62"/>
    </row>
    <row r="630" ht="12.75">
      <c r="F630" s="62"/>
    </row>
    <row r="631" ht="12.75">
      <c r="F631" s="62"/>
    </row>
    <row r="632" ht="12.75">
      <c r="F632" s="62"/>
    </row>
    <row r="633" ht="12.75">
      <c r="F633" s="62"/>
    </row>
    <row r="634" ht="12.75">
      <c r="F634" s="62"/>
    </row>
    <row r="635" ht="12.75">
      <c r="F635" s="62"/>
    </row>
    <row r="636" ht="12.75">
      <c r="F636" s="62"/>
    </row>
    <row r="637" ht="12.75">
      <c r="F637" s="62"/>
    </row>
    <row r="638" ht="12.75">
      <c r="F638" s="62"/>
    </row>
    <row r="639" ht="12.75">
      <c r="F639" s="62"/>
    </row>
    <row r="640" ht="12.75">
      <c r="F640" s="62"/>
    </row>
    <row r="641" ht="12.75">
      <c r="F641" s="62"/>
    </row>
    <row r="642" ht="12.75">
      <c r="F642" s="62"/>
    </row>
    <row r="643" ht="12.75">
      <c r="F643" s="62"/>
    </row>
    <row r="644" ht="12.75">
      <c r="F644" s="62"/>
    </row>
    <row r="645" ht="12.75">
      <c r="F645" s="62"/>
    </row>
    <row r="646" ht="12.75">
      <c r="F646" s="62"/>
    </row>
    <row r="647" ht="12.75">
      <c r="F647" s="62"/>
    </row>
    <row r="648" ht="12.75">
      <c r="F648" s="62"/>
    </row>
    <row r="649" ht="12.75">
      <c r="F649" s="62"/>
    </row>
    <row r="650" ht="12.75">
      <c r="F650" s="62"/>
    </row>
    <row r="651" ht="12.75">
      <c r="F651" s="62"/>
    </row>
    <row r="652" ht="12.75">
      <c r="F652" s="62"/>
    </row>
    <row r="653" ht="12.75">
      <c r="F653" s="62"/>
    </row>
    <row r="654" ht="12.75">
      <c r="F654" s="62"/>
    </row>
    <row r="655" ht="12.75">
      <c r="F655" s="62"/>
    </row>
    <row r="656" ht="12.75">
      <c r="F656" s="62"/>
    </row>
    <row r="657" ht="12.75">
      <c r="F657" s="62"/>
    </row>
    <row r="658" ht="12.75">
      <c r="F658" s="62"/>
    </row>
    <row r="659" ht="12.75">
      <c r="F659" s="62"/>
    </row>
    <row r="660" ht="12.75">
      <c r="F660" s="62"/>
    </row>
    <row r="661" ht="12.75">
      <c r="F661" s="62"/>
    </row>
    <row r="662" ht="12.75">
      <c r="F662" s="62"/>
    </row>
    <row r="663" ht="12.75">
      <c r="F663" s="62"/>
    </row>
    <row r="664" ht="12.75">
      <c r="F664" s="62"/>
    </row>
    <row r="665" ht="12.75">
      <c r="F665" s="62"/>
    </row>
    <row r="666" ht="12.75">
      <c r="F666" s="62"/>
    </row>
    <row r="667" ht="12.75">
      <c r="F667" s="62"/>
    </row>
    <row r="668" ht="12.75">
      <c r="F668" s="62"/>
    </row>
    <row r="669" ht="12.75">
      <c r="F669" s="62"/>
    </row>
    <row r="670" ht="12.75">
      <c r="F670" s="62"/>
    </row>
    <row r="671" ht="12.75">
      <c r="F671" s="62"/>
    </row>
    <row r="672" ht="12.75">
      <c r="F672" s="62"/>
    </row>
    <row r="673" ht="12.75">
      <c r="F673" s="62"/>
    </row>
    <row r="674" ht="12.75">
      <c r="F674" s="62"/>
    </row>
    <row r="675" ht="12.75">
      <c r="F675" s="62"/>
    </row>
    <row r="676" ht="12.75">
      <c r="F676" s="62"/>
    </row>
    <row r="677" ht="12.75">
      <c r="F677" s="62"/>
    </row>
    <row r="678" ht="12.75">
      <c r="F678" s="62"/>
    </row>
    <row r="679" ht="12.75">
      <c r="F679" s="62"/>
    </row>
    <row r="680" ht="12.75">
      <c r="F680" s="62"/>
    </row>
    <row r="681" ht="12.75">
      <c r="F681" s="62"/>
    </row>
    <row r="682" ht="12.75">
      <c r="F682" s="62"/>
    </row>
    <row r="683" ht="12.75">
      <c r="F683" s="62"/>
    </row>
    <row r="684" ht="12.75">
      <c r="F684" s="62"/>
    </row>
    <row r="685" ht="12.75">
      <c r="F685" s="62"/>
    </row>
    <row r="686" ht="12.75">
      <c r="F686" s="62"/>
    </row>
    <row r="687" ht="12.75">
      <c r="F687" s="62"/>
    </row>
    <row r="688" ht="12.75">
      <c r="F688" s="62"/>
    </row>
    <row r="689" ht="12.75">
      <c r="F689" s="62"/>
    </row>
    <row r="690" ht="12.75">
      <c r="F690" s="62"/>
    </row>
    <row r="691" ht="12.75">
      <c r="F691" s="62"/>
    </row>
    <row r="692" ht="12.75">
      <c r="F692" s="62"/>
    </row>
    <row r="693" ht="12.75">
      <c r="F693" s="62"/>
    </row>
    <row r="694" ht="12.75">
      <c r="F694" s="62"/>
    </row>
    <row r="695" ht="12.75">
      <c r="F695" s="62"/>
    </row>
    <row r="696" ht="12.75">
      <c r="F696" s="62"/>
    </row>
    <row r="697" ht="12.75">
      <c r="F697" s="62"/>
    </row>
    <row r="698" ht="12.75">
      <c r="F698" s="62"/>
    </row>
    <row r="699" ht="12.75">
      <c r="F699" s="62"/>
    </row>
    <row r="700" ht="12.75">
      <c r="F700" s="62"/>
    </row>
    <row r="701" ht="12.75">
      <c r="F701" s="62"/>
    </row>
    <row r="702" ht="12.75">
      <c r="F702" s="62"/>
    </row>
    <row r="703" ht="12.75">
      <c r="F703" s="62"/>
    </row>
    <row r="704" ht="12.75">
      <c r="F704" s="62"/>
    </row>
    <row r="705" ht="12.75">
      <c r="F705" s="62"/>
    </row>
    <row r="706" ht="12.75">
      <c r="F706" s="62"/>
    </row>
    <row r="707" ht="12.75">
      <c r="F707" s="62"/>
    </row>
    <row r="708" ht="12.75">
      <c r="F708" s="62"/>
    </row>
    <row r="709" ht="12.75">
      <c r="F709" s="62"/>
    </row>
    <row r="710" ht="12.75">
      <c r="F710" s="62"/>
    </row>
    <row r="711" ht="12.75">
      <c r="F711" s="62"/>
    </row>
    <row r="712" ht="12.75">
      <c r="F712" s="62"/>
    </row>
    <row r="713" ht="12.75">
      <c r="F713" s="62"/>
    </row>
    <row r="714" ht="12.75">
      <c r="F714" s="62"/>
    </row>
    <row r="715" ht="12.75">
      <c r="F715" s="62"/>
    </row>
    <row r="716" ht="12.75">
      <c r="F716" s="62"/>
    </row>
    <row r="717" ht="12.75">
      <c r="F717" s="62"/>
    </row>
    <row r="718" ht="12.75">
      <c r="F718" s="62"/>
    </row>
    <row r="719" ht="12.75">
      <c r="F719" s="62"/>
    </row>
    <row r="720" ht="12.75">
      <c r="F720" s="62"/>
    </row>
    <row r="721" ht="12.75">
      <c r="F721" s="62"/>
    </row>
    <row r="722" ht="12.75">
      <c r="F722" s="62"/>
    </row>
    <row r="723" ht="12.75">
      <c r="F723" s="62"/>
    </row>
    <row r="724" ht="12.75">
      <c r="F724" s="62"/>
    </row>
    <row r="725" ht="12.75">
      <c r="F725" s="62"/>
    </row>
    <row r="726" ht="12.75">
      <c r="F726" s="62"/>
    </row>
    <row r="727" ht="12.75">
      <c r="F727" s="62"/>
    </row>
    <row r="728" ht="12.75">
      <c r="F728" s="62"/>
    </row>
    <row r="729" ht="12.75">
      <c r="F729" s="62"/>
    </row>
    <row r="730" ht="12.75">
      <c r="F730" s="62"/>
    </row>
    <row r="731" ht="12.75">
      <c r="F731" s="62"/>
    </row>
    <row r="732" ht="12.75">
      <c r="F732" s="62"/>
    </row>
    <row r="733" ht="12.75">
      <c r="F733" s="62"/>
    </row>
    <row r="734" ht="12.75">
      <c r="F734" s="62"/>
    </row>
    <row r="735" ht="12.75">
      <c r="F735" s="62"/>
    </row>
    <row r="736" ht="12.75">
      <c r="F736" s="62"/>
    </row>
    <row r="737" ht="12.75">
      <c r="F737" s="62"/>
    </row>
    <row r="738" ht="12.75">
      <c r="F738" s="62"/>
    </row>
    <row r="739" ht="12.75">
      <c r="F739" s="62"/>
    </row>
    <row r="740" ht="12.75">
      <c r="F740" s="62"/>
    </row>
    <row r="741" ht="12.75">
      <c r="F741" s="62"/>
    </row>
    <row r="742" ht="12.75">
      <c r="F742" s="62"/>
    </row>
    <row r="743" ht="12.75">
      <c r="F743" s="62"/>
    </row>
    <row r="744" ht="12.75">
      <c r="F744" s="62"/>
    </row>
    <row r="745" ht="12.75">
      <c r="F745" s="62"/>
    </row>
    <row r="746" ht="12.75">
      <c r="F746" s="62"/>
    </row>
    <row r="747" ht="12.75">
      <c r="F747" s="62"/>
    </row>
    <row r="748" ht="12.75">
      <c r="F748" s="62"/>
    </row>
    <row r="749" ht="12.75">
      <c r="F749" s="62"/>
    </row>
    <row r="750" ht="12.75">
      <c r="F750" s="62"/>
    </row>
    <row r="751" ht="12.75">
      <c r="F751" s="62"/>
    </row>
    <row r="752" ht="12.75">
      <c r="F752" s="62"/>
    </row>
    <row r="753" ht="12.75">
      <c r="F753" s="62"/>
    </row>
    <row r="754" ht="12.75">
      <c r="F754" s="62"/>
    </row>
    <row r="755" ht="12.75">
      <c r="F755" s="62"/>
    </row>
    <row r="756" ht="12.75">
      <c r="F756" s="62"/>
    </row>
    <row r="757" ht="12.75">
      <c r="F757" s="62"/>
    </row>
    <row r="758" ht="12.75">
      <c r="F758" s="62"/>
    </row>
    <row r="759" ht="12.75">
      <c r="F759" s="62"/>
    </row>
    <row r="760" ht="12.75">
      <c r="F760" s="62"/>
    </row>
    <row r="761" ht="12.75">
      <c r="F761" s="62"/>
    </row>
    <row r="762" ht="12.75">
      <c r="F762" s="62"/>
    </row>
    <row r="763" ht="12.75">
      <c r="F763" s="62"/>
    </row>
    <row r="764" ht="12.75">
      <c r="F764" s="62"/>
    </row>
    <row r="765" ht="12.75">
      <c r="F765" s="62"/>
    </row>
    <row r="766" ht="12.75">
      <c r="F766" s="62"/>
    </row>
    <row r="767" ht="12.75">
      <c r="F767" s="62"/>
    </row>
    <row r="768" ht="12.75">
      <c r="F768" s="62"/>
    </row>
    <row r="769" ht="12.75">
      <c r="F769" s="62"/>
    </row>
    <row r="770" ht="12.75">
      <c r="F770" s="62"/>
    </row>
    <row r="771" ht="12.75">
      <c r="F771" s="62"/>
    </row>
    <row r="772" ht="12.75">
      <c r="F772" s="62"/>
    </row>
    <row r="773" ht="12.75">
      <c r="F773" s="62"/>
    </row>
    <row r="774" ht="12.75">
      <c r="F774" s="62"/>
    </row>
    <row r="775" ht="12.75">
      <c r="F775" s="62"/>
    </row>
    <row r="776" ht="12.75">
      <c r="F776" s="62"/>
    </row>
    <row r="777" ht="12.75">
      <c r="F777" s="62"/>
    </row>
    <row r="778" ht="12.75">
      <c r="F778" s="62"/>
    </row>
    <row r="779" ht="12.75">
      <c r="F779" s="62"/>
    </row>
    <row r="780" ht="12.75">
      <c r="F780" s="62"/>
    </row>
    <row r="781" ht="12.75">
      <c r="F781" s="62"/>
    </row>
    <row r="782" ht="12.75">
      <c r="F782" s="62"/>
    </row>
    <row r="783" ht="12.75">
      <c r="F783" s="62"/>
    </row>
    <row r="784" ht="12.75">
      <c r="F784" s="62"/>
    </row>
    <row r="785" ht="12.75">
      <c r="F785" s="62"/>
    </row>
    <row r="786" ht="12.75">
      <c r="F786" s="62"/>
    </row>
    <row r="787" ht="12.75">
      <c r="F787" s="62"/>
    </row>
    <row r="788" ht="12.75">
      <c r="F788" s="62"/>
    </row>
    <row r="789" ht="12.75">
      <c r="F789" s="62"/>
    </row>
    <row r="790" ht="12.75">
      <c r="F790" s="62"/>
    </row>
    <row r="791" ht="12.75">
      <c r="F791" s="62"/>
    </row>
    <row r="792" ht="12.75">
      <c r="F792" s="62"/>
    </row>
    <row r="793" ht="12.75">
      <c r="F793" s="62"/>
    </row>
    <row r="794" ht="12.75">
      <c r="F794" s="62"/>
    </row>
    <row r="795" ht="12.75">
      <c r="F795" s="62"/>
    </row>
    <row r="796" ht="12.75">
      <c r="F796" s="62"/>
    </row>
    <row r="797" ht="12.75">
      <c r="F797" s="62"/>
    </row>
    <row r="798" ht="12.75">
      <c r="F798" s="62"/>
    </row>
    <row r="799" ht="12.75">
      <c r="F799" s="62"/>
    </row>
    <row r="800" ht="12.75">
      <c r="F800" s="62"/>
    </row>
    <row r="801" ht="12.75">
      <c r="F801" s="62"/>
    </row>
    <row r="802" ht="12.75">
      <c r="F802" s="62"/>
    </row>
    <row r="803" ht="12.75">
      <c r="F803" s="62"/>
    </row>
    <row r="804" ht="12.75">
      <c r="F804" s="62"/>
    </row>
    <row r="805" ht="12.75">
      <c r="F805" s="62"/>
    </row>
    <row r="806" ht="12.75">
      <c r="F806" s="62"/>
    </row>
    <row r="807" ht="12.75">
      <c r="F807" s="62"/>
    </row>
    <row r="808" ht="12.75">
      <c r="F808" s="62"/>
    </row>
    <row r="809" ht="12.75">
      <c r="F809" s="62"/>
    </row>
    <row r="810" ht="12.75">
      <c r="F810" s="62"/>
    </row>
  </sheetData>
  <sheetProtection/>
  <mergeCells count="6">
    <mergeCell ref="A18:B18"/>
    <mergeCell ref="A2:F2"/>
    <mergeCell ref="A1:F1"/>
    <mergeCell ref="A3:F3"/>
    <mergeCell ref="A4:F4"/>
    <mergeCell ref="A17:C1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4.7109375" style="0" customWidth="1"/>
    <col min="2" max="2" width="35.8515625" style="0" customWidth="1"/>
    <col min="3" max="3" width="29.140625" style="0" customWidth="1"/>
    <col min="5" max="5" width="8.140625" style="0" customWidth="1"/>
    <col min="6" max="6" width="14.140625" style="0" bestFit="1" customWidth="1"/>
  </cols>
  <sheetData>
    <row r="1" spans="1:6" ht="15.75">
      <c r="A1" s="371" t="s">
        <v>19</v>
      </c>
      <c r="B1" s="371"/>
      <c r="C1" s="371"/>
      <c r="D1" s="371"/>
      <c r="E1" s="371"/>
      <c r="F1" s="371"/>
    </row>
    <row r="2" spans="1:6" ht="15.75">
      <c r="A2" s="371" t="s">
        <v>252</v>
      </c>
      <c r="B2" s="371"/>
      <c r="C2" s="371"/>
      <c r="D2" s="371"/>
      <c r="E2" s="371"/>
      <c r="F2" s="371"/>
    </row>
    <row r="3" spans="1:6" ht="15.75">
      <c r="A3" s="371" t="s">
        <v>174</v>
      </c>
      <c r="B3" s="371"/>
      <c r="C3" s="371"/>
      <c r="D3" s="371"/>
      <c r="E3" s="371"/>
      <c r="F3" s="371"/>
    </row>
    <row r="4" spans="1:6" ht="12.75">
      <c r="A4" s="168"/>
      <c r="B4" s="156"/>
      <c r="C4" s="156"/>
      <c r="D4" s="156"/>
      <c r="E4" s="156"/>
      <c r="F4" s="156"/>
    </row>
    <row r="5" spans="1:6" ht="12.75">
      <c r="A5" s="168"/>
      <c r="B5" s="156"/>
      <c r="C5" s="156"/>
      <c r="D5" s="156"/>
      <c r="E5" s="156"/>
      <c r="F5" s="156"/>
    </row>
    <row r="6" spans="1:6" ht="12.75">
      <c r="A6" s="168"/>
      <c r="B6" s="156"/>
      <c r="C6" s="156"/>
      <c r="D6" s="156"/>
      <c r="E6" s="156"/>
      <c r="F6" s="156"/>
    </row>
    <row r="7" spans="1:7" ht="15.75">
      <c r="A7" s="372" t="s">
        <v>175</v>
      </c>
      <c r="B7" s="372"/>
      <c r="C7" s="372"/>
      <c r="D7" s="372"/>
      <c r="E7" s="372"/>
      <c r="F7" s="372"/>
      <c r="G7" s="155"/>
    </row>
    <row r="8" spans="1:7" ht="15.75">
      <c r="A8" s="373"/>
      <c r="B8" s="373"/>
      <c r="C8" s="156"/>
      <c r="D8" s="373"/>
      <c r="E8" s="373"/>
      <c r="F8" s="156"/>
      <c r="G8" s="155"/>
    </row>
    <row r="9" spans="1:7" ht="16.5" thickBot="1">
      <c r="A9" s="374"/>
      <c r="B9" s="374"/>
      <c r="C9" s="156"/>
      <c r="D9" s="374"/>
      <c r="E9" s="374"/>
      <c r="F9" s="156"/>
      <c r="G9" s="155"/>
    </row>
    <row r="10" spans="1:7" ht="16.5" thickBot="1">
      <c r="A10" s="375" t="s">
        <v>176</v>
      </c>
      <c r="B10" s="376"/>
      <c r="C10" s="324" t="s">
        <v>66</v>
      </c>
      <c r="D10" s="375" t="s">
        <v>71</v>
      </c>
      <c r="E10" s="376"/>
      <c r="F10" s="324" t="s">
        <v>22</v>
      </c>
      <c r="G10" s="155"/>
    </row>
    <row r="11" spans="1:7" ht="16.5" thickBot="1">
      <c r="A11" s="377"/>
      <c r="B11" s="378"/>
      <c r="C11" s="157"/>
      <c r="D11" s="377"/>
      <c r="E11" s="378"/>
      <c r="F11" s="158"/>
      <c r="G11" s="155"/>
    </row>
    <row r="12" spans="1:7" ht="16.5" thickBot="1">
      <c r="A12" s="377"/>
      <c r="B12" s="378"/>
      <c r="C12" s="157"/>
      <c r="D12" s="377"/>
      <c r="E12" s="378"/>
      <c r="F12" s="158"/>
      <c r="G12" s="155"/>
    </row>
    <row r="13" spans="1:7" ht="30" customHeight="1" thickBot="1">
      <c r="A13" s="380" t="s">
        <v>311</v>
      </c>
      <c r="B13" s="381"/>
      <c r="C13" s="381"/>
      <c r="D13" s="381"/>
      <c r="E13" s="381"/>
      <c r="F13" s="382"/>
      <c r="G13" s="155"/>
    </row>
    <row r="14" spans="1:7" ht="21" customHeight="1" thickBot="1">
      <c r="A14" s="159"/>
      <c r="B14" s="160"/>
      <c r="C14" s="162"/>
      <c r="D14" s="160"/>
      <c r="E14" s="160"/>
      <c r="F14" s="163"/>
      <c r="G14" s="155"/>
    </row>
    <row r="15" spans="1:7" ht="16.5" thickBot="1">
      <c r="A15" s="164"/>
      <c r="B15" s="161"/>
      <c r="C15" s="157"/>
      <c r="D15" s="164"/>
      <c r="E15" s="161"/>
      <c r="F15" s="157"/>
      <c r="G15" s="155"/>
    </row>
    <row r="16" spans="1:7" ht="32.25" customHeight="1" thickBot="1">
      <c r="A16" s="383" t="s">
        <v>177</v>
      </c>
      <c r="B16" s="384"/>
      <c r="C16" s="325"/>
      <c r="D16" s="385"/>
      <c r="E16" s="386"/>
      <c r="F16" s="326">
        <f>SUM(F11:F15)</f>
        <v>0</v>
      </c>
      <c r="G16" s="155"/>
    </row>
    <row r="17" spans="1:7" ht="15.75">
      <c r="A17" s="387"/>
      <c r="B17" s="387"/>
      <c r="C17" s="156"/>
      <c r="D17" s="387"/>
      <c r="E17" s="387"/>
      <c r="F17" s="156"/>
      <c r="G17" s="155"/>
    </row>
    <row r="18" spans="1:7" ht="15.75">
      <c r="A18" s="165"/>
      <c r="B18" s="165"/>
      <c r="C18" s="156"/>
      <c r="D18" s="165"/>
      <c r="E18" s="165"/>
      <c r="F18" s="156"/>
      <c r="G18" s="155"/>
    </row>
    <row r="19" spans="1:7" ht="15.75">
      <c r="A19" s="165"/>
      <c r="B19" s="165"/>
      <c r="C19" s="156"/>
      <c r="D19" s="165"/>
      <c r="E19" s="165"/>
      <c r="F19" s="156"/>
      <c r="G19" s="155"/>
    </row>
    <row r="20" spans="1:7" ht="15.75">
      <c r="A20" s="165"/>
      <c r="B20" s="165"/>
      <c r="C20" s="156"/>
      <c r="D20" s="165"/>
      <c r="E20" s="165"/>
      <c r="F20" s="156"/>
      <c r="G20" s="155"/>
    </row>
    <row r="21" spans="1:7" ht="15.75">
      <c r="A21" s="165"/>
      <c r="B21" s="165"/>
      <c r="C21" s="156"/>
      <c r="D21" s="165"/>
      <c r="E21" s="165"/>
      <c r="F21" s="156"/>
      <c r="G21" s="155"/>
    </row>
    <row r="22" spans="1:7" ht="15.75">
      <c r="A22" s="165"/>
      <c r="B22" s="165"/>
      <c r="C22" s="156"/>
      <c r="D22" s="165"/>
      <c r="E22" s="165"/>
      <c r="F22" s="156"/>
      <c r="G22" s="155"/>
    </row>
    <row r="23" spans="1:7" ht="15.75">
      <c r="A23" s="379" t="s">
        <v>178</v>
      </c>
      <c r="B23" s="379"/>
      <c r="C23" s="379"/>
      <c r="D23" s="379"/>
      <c r="E23" s="379"/>
      <c r="F23" s="166"/>
      <c r="G23" s="155"/>
    </row>
    <row r="24" spans="1:7" ht="12.75">
      <c r="A24" s="166" t="s">
        <v>238</v>
      </c>
      <c r="B24" s="167"/>
      <c r="C24" s="167"/>
      <c r="D24" s="167"/>
      <c r="E24" s="166"/>
      <c r="F24" s="379"/>
      <c r="G24" s="379"/>
    </row>
  </sheetData>
  <sheetProtection/>
  <mergeCells count="22">
    <mergeCell ref="A23:C23"/>
    <mergeCell ref="D23:E23"/>
    <mergeCell ref="F24:G24"/>
    <mergeCell ref="A13:F13"/>
    <mergeCell ref="A12:B12"/>
    <mergeCell ref="D12:E12"/>
    <mergeCell ref="A16:B16"/>
    <mergeCell ref="D16:E16"/>
    <mergeCell ref="A17:B17"/>
    <mergeCell ref="D17:E17"/>
    <mergeCell ref="A9:B9"/>
    <mergeCell ref="D9:E9"/>
    <mergeCell ref="A10:B10"/>
    <mergeCell ref="D10:E10"/>
    <mergeCell ref="A11:B11"/>
    <mergeCell ref="D11:E11"/>
    <mergeCell ref="A1:F1"/>
    <mergeCell ref="A2:F2"/>
    <mergeCell ref="A3:F3"/>
    <mergeCell ref="A7:F7"/>
    <mergeCell ref="A8:B8"/>
    <mergeCell ref="D8:E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I50"/>
  <sheetViews>
    <sheetView zoomScalePageLayoutView="0" workbookViewId="0" topLeftCell="A1">
      <selection activeCell="G6" sqref="G6"/>
    </sheetView>
  </sheetViews>
  <sheetFormatPr defaultColWidth="20.7109375" defaultRowHeight="12.75"/>
  <cols>
    <col min="1" max="1" width="20.7109375" style="194" customWidth="1"/>
    <col min="2" max="2" width="24.421875" style="194" customWidth="1"/>
    <col min="3" max="3" width="18.8515625" style="194" customWidth="1"/>
    <col min="4" max="4" width="19.7109375" style="194" customWidth="1"/>
    <col min="5" max="5" width="22.7109375" style="194" customWidth="1"/>
    <col min="6" max="6" width="11.00390625" style="194" customWidth="1"/>
    <col min="7" max="16384" width="20.7109375" style="194" customWidth="1"/>
  </cols>
  <sheetData>
    <row r="1" spans="1:6" ht="15.75" customHeight="1">
      <c r="A1" s="404" t="s">
        <v>19</v>
      </c>
      <c r="B1" s="404"/>
      <c r="C1" s="404"/>
      <c r="D1" s="404"/>
      <c r="E1" s="404"/>
      <c r="F1" s="404"/>
    </row>
    <row r="2" spans="1:6" ht="15.75" customHeight="1">
      <c r="A2" s="404" t="s">
        <v>252</v>
      </c>
      <c r="B2" s="404"/>
      <c r="C2" s="404"/>
      <c r="D2" s="404"/>
      <c r="E2" s="404"/>
      <c r="F2" s="404"/>
    </row>
    <row r="3" spans="1:6" ht="15" customHeight="1">
      <c r="A3" s="404" t="s">
        <v>48</v>
      </c>
      <c r="B3" s="404"/>
      <c r="C3" s="404"/>
      <c r="D3" s="404"/>
      <c r="E3" s="404"/>
      <c r="F3" s="404"/>
    </row>
    <row r="4" spans="1:6" ht="15" customHeight="1">
      <c r="A4" s="257"/>
      <c r="B4" s="257"/>
      <c r="C4" s="257"/>
      <c r="D4" s="257"/>
      <c r="E4" s="257"/>
      <c r="F4" s="257"/>
    </row>
    <row r="5" spans="1:6" ht="25.5" customHeight="1">
      <c r="A5" s="256" t="s">
        <v>119</v>
      </c>
      <c r="B5" s="405" t="s">
        <v>228</v>
      </c>
      <c r="C5" s="406"/>
      <c r="D5" s="407"/>
      <c r="E5" s="258">
        <f>Ingresos!C7</f>
        <v>661440312.11</v>
      </c>
      <c r="F5" s="259">
        <f>Ingresos!D7</f>
        <v>0.9381918959676351</v>
      </c>
    </row>
    <row r="6" spans="1:6" ht="75.75" customHeight="1">
      <c r="A6" s="408" t="s">
        <v>280</v>
      </c>
      <c r="B6" s="409"/>
      <c r="C6" s="409"/>
      <c r="D6" s="409"/>
      <c r="E6" s="409"/>
      <c r="F6" s="410"/>
    </row>
    <row r="7" spans="1:6" ht="25.5" customHeight="1">
      <c r="A7" s="256" t="s">
        <v>120</v>
      </c>
      <c r="B7" s="405" t="s">
        <v>229</v>
      </c>
      <c r="C7" s="406"/>
      <c r="D7" s="407"/>
      <c r="E7" s="258">
        <f>Ingresos!C8</f>
        <v>43575703.22</v>
      </c>
      <c r="F7" s="259">
        <f>Ingresos!D8</f>
        <v>0.061808104032364884</v>
      </c>
    </row>
    <row r="8" spans="1:6" ht="83.25" customHeight="1">
      <c r="A8" s="414" t="s">
        <v>281</v>
      </c>
      <c r="B8" s="414"/>
      <c r="C8" s="414"/>
      <c r="D8" s="414"/>
      <c r="E8" s="414"/>
      <c r="F8" s="414"/>
    </row>
    <row r="9" spans="1:6" ht="15" customHeight="1">
      <c r="A9" s="228"/>
      <c r="B9" s="228"/>
      <c r="C9" s="228"/>
      <c r="D9" s="228"/>
      <c r="E9" s="228"/>
      <c r="F9" s="228"/>
    </row>
    <row r="10" spans="1:6" ht="41.25" customHeight="1">
      <c r="A10" s="411" t="s">
        <v>17</v>
      </c>
      <c r="B10" s="412"/>
      <c r="C10" s="413"/>
      <c r="D10" s="346" t="s">
        <v>22</v>
      </c>
      <c r="E10" s="346" t="s">
        <v>282</v>
      </c>
      <c r="F10" s="228"/>
    </row>
    <row r="11" spans="1:6" ht="30.75" customHeight="1">
      <c r="A11" s="401" t="s">
        <v>158</v>
      </c>
      <c r="B11" s="402"/>
      <c r="C11" s="403"/>
      <c r="D11" s="263">
        <v>4675372.49</v>
      </c>
      <c r="E11" s="263">
        <v>1346181.1900000004</v>
      </c>
      <c r="F11" s="260"/>
    </row>
    <row r="12" spans="1:6" ht="31.5" customHeight="1">
      <c r="A12" s="401" t="s">
        <v>159</v>
      </c>
      <c r="B12" s="402"/>
      <c r="C12" s="403"/>
      <c r="D12" s="263">
        <v>55606201.36</v>
      </c>
      <c r="E12" s="263">
        <v>4487270.630000003</v>
      </c>
      <c r="F12" s="260"/>
    </row>
    <row r="13" spans="1:6" ht="26.25" customHeight="1">
      <c r="A13" s="401" t="s">
        <v>160</v>
      </c>
      <c r="B13" s="402"/>
      <c r="C13" s="403"/>
      <c r="D13" s="263">
        <v>1558457.49</v>
      </c>
      <c r="E13" s="263">
        <v>448727.06000000006</v>
      </c>
      <c r="F13" s="261"/>
    </row>
    <row r="14" spans="1:6" ht="32.25" customHeight="1">
      <c r="A14" s="401" t="s">
        <v>193</v>
      </c>
      <c r="B14" s="402"/>
      <c r="C14" s="403"/>
      <c r="D14" s="263">
        <v>239431550.73</v>
      </c>
      <c r="E14" s="263">
        <v>34103256.78</v>
      </c>
      <c r="F14" s="260"/>
    </row>
    <row r="15" spans="1:6" ht="25.5" customHeight="1">
      <c r="A15" s="401" t="s">
        <v>247</v>
      </c>
      <c r="B15" s="402"/>
      <c r="C15" s="403"/>
      <c r="D15" s="263">
        <v>45539446.32</v>
      </c>
      <c r="E15" s="263">
        <v>2221255.170000002</v>
      </c>
      <c r="F15" s="260"/>
    </row>
    <row r="16" spans="1:6" ht="19.5" customHeight="1">
      <c r="A16" s="401" t="s">
        <v>248</v>
      </c>
      <c r="B16" s="402"/>
      <c r="C16" s="403"/>
      <c r="D16" s="263">
        <v>4312938.74</v>
      </c>
      <c r="E16" s="263">
        <v>969012.3900000001</v>
      </c>
      <c r="F16" s="260"/>
    </row>
    <row r="17" spans="1:6" ht="19.5" customHeight="1">
      <c r="A17" s="345"/>
      <c r="B17" s="347"/>
      <c r="C17" s="348"/>
      <c r="D17" s="258">
        <f>SUM(D11:D16)</f>
        <v>351123967.13</v>
      </c>
      <c r="E17" s="258">
        <f>SUM(E11:E16)</f>
        <v>43575703.220000006</v>
      </c>
      <c r="F17" s="260"/>
    </row>
    <row r="18" spans="1:9" ht="15" customHeight="1">
      <c r="A18" s="260"/>
      <c r="B18" s="260"/>
      <c r="C18" s="260"/>
      <c r="D18" s="260"/>
      <c r="E18" s="260"/>
      <c r="F18" s="260"/>
      <c r="G18" s="96"/>
      <c r="H18" s="96"/>
      <c r="I18" s="96"/>
    </row>
    <row r="19" spans="1:9" ht="15" customHeight="1">
      <c r="A19" s="260"/>
      <c r="B19" s="260"/>
      <c r="C19" s="260"/>
      <c r="D19" s="260"/>
      <c r="E19" s="260"/>
      <c r="F19" s="260"/>
      <c r="G19" s="96"/>
      <c r="H19" s="96"/>
      <c r="I19" s="96"/>
    </row>
    <row r="20" spans="1:9" ht="23.25" customHeight="1">
      <c r="A20" s="260"/>
      <c r="B20" s="260"/>
      <c r="C20" s="260"/>
      <c r="D20" s="260"/>
      <c r="E20" s="260"/>
      <c r="F20" s="260"/>
      <c r="G20" s="96"/>
      <c r="H20" s="96"/>
      <c r="I20" s="96"/>
    </row>
    <row r="21" spans="1:9" ht="24.75" customHeight="1">
      <c r="A21" s="260"/>
      <c r="B21" s="260"/>
      <c r="C21" s="260"/>
      <c r="D21" s="260"/>
      <c r="E21" s="260"/>
      <c r="F21" s="260"/>
      <c r="G21" s="96"/>
      <c r="H21" s="96"/>
      <c r="I21" s="96"/>
    </row>
    <row r="22" spans="1:9" ht="15" customHeight="1">
      <c r="A22" s="260"/>
      <c r="B22" s="260"/>
      <c r="C22" s="260"/>
      <c r="D22" s="260"/>
      <c r="E22" s="260"/>
      <c r="F22" s="260"/>
      <c r="G22" s="96"/>
      <c r="H22" s="96"/>
      <c r="I22" s="96"/>
    </row>
    <row r="23" spans="1:9" ht="27" customHeight="1">
      <c r="A23" s="260"/>
      <c r="B23" s="260"/>
      <c r="C23" s="260"/>
      <c r="D23" s="260"/>
      <c r="E23" s="260"/>
      <c r="F23" s="260"/>
      <c r="G23" s="96"/>
      <c r="H23" s="96"/>
      <c r="I23" s="96"/>
    </row>
    <row r="24" spans="1:6" s="199" customFormat="1" ht="24" customHeight="1">
      <c r="A24" s="262"/>
      <c r="B24" s="262"/>
      <c r="C24" s="262"/>
      <c r="D24" s="262"/>
      <c r="E24" s="262"/>
      <c r="F24" s="262"/>
    </row>
    <row r="25" spans="1:9" ht="54" customHeight="1">
      <c r="A25" s="260"/>
      <c r="B25" s="260"/>
      <c r="C25" s="260"/>
      <c r="D25" s="260"/>
      <c r="E25" s="260"/>
      <c r="F25" s="260"/>
      <c r="G25" s="96"/>
      <c r="H25" s="96"/>
      <c r="I25" s="96"/>
    </row>
    <row r="26" spans="1:9" ht="15" customHeight="1">
      <c r="A26" s="260"/>
      <c r="B26" s="260"/>
      <c r="C26" s="260"/>
      <c r="D26" s="260"/>
      <c r="E26" s="260"/>
      <c r="F26" s="260"/>
      <c r="G26" s="96"/>
      <c r="H26" s="96"/>
      <c r="I26" s="96"/>
    </row>
    <row r="27" spans="1:9" ht="15" customHeight="1">
      <c r="A27" s="260"/>
      <c r="B27" s="260"/>
      <c r="C27" s="260"/>
      <c r="D27" s="260"/>
      <c r="E27" s="260"/>
      <c r="F27" s="260"/>
      <c r="G27" s="96"/>
      <c r="H27" s="96"/>
      <c r="I27" s="96"/>
    </row>
    <row r="28" spans="1:9" ht="15" customHeight="1">
      <c r="A28" s="260"/>
      <c r="B28" s="260"/>
      <c r="C28" s="260"/>
      <c r="D28" s="260"/>
      <c r="E28" s="260"/>
      <c r="F28" s="260"/>
      <c r="G28" s="96"/>
      <c r="H28" s="96"/>
      <c r="I28" s="96"/>
    </row>
    <row r="29" spans="1:9" ht="15" customHeight="1">
      <c r="A29" s="260"/>
      <c r="B29" s="260"/>
      <c r="C29" s="260"/>
      <c r="D29" s="260"/>
      <c r="E29" s="260"/>
      <c r="F29" s="260"/>
      <c r="G29" s="96"/>
      <c r="H29" s="96"/>
      <c r="I29" s="96"/>
    </row>
    <row r="30" spans="1:9" ht="15" customHeight="1">
      <c r="A30" s="260"/>
      <c r="B30" s="260"/>
      <c r="C30" s="260"/>
      <c r="D30" s="260"/>
      <c r="E30" s="260"/>
      <c r="F30" s="260"/>
      <c r="G30" s="96"/>
      <c r="H30" s="96"/>
      <c r="I30" s="96"/>
    </row>
    <row r="31" spans="1:9" ht="15" customHeight="1">
      <c r="A31" s="260"/>
      <c r="B31" s="260"/>
      <c r="C31" s="260"/>
      <c r="D31" s="260"/>
      <c r="E31" s="260"/>
      <c r="F31" s="260"/>
      <c r="G31" s="96"/>
      <c r="H31" s="96"/>
      <c r="I31" s="96"/>
    </row>
    <row r="32" spans="1:9" ht="15" customHeight="1">
      <c r="A32" s="260"/>
      <c r="B32" s="260"/>
      <c r="C32" s="260"/>
      <c r="D32" s="260"/>
      <c r="E32" s="260"/>
      <c r="F32" s="260"/>
      <c r="G32" s="96"/>
      <c r="H32" s="96"/>
      <c r="I32" s="96"/>
    </row>
    <row r="33" spans="1:6" ht="36.75" customHeight="1">
      <c r="A33" s="260"/>
      <c r="B33" s="260"/>
      <c r="C33" s="260"/>
      <c r="D33" s="260"/>
      <c r="E33" s="260"/>
      <c r="F33" s="260"/>
    </row>
    <row r="34" spans="1:6" ht="14.25">
      <c r="A34" s="260"/>
      <c r="B34" s="260"/>
      <c r="C34" s="260"/>
      <c r="D34" s="260"/>
      <c r="E34" s="260"/>
      <c r="F34" s="260"/>
    </row>
    <row r="35" spans="1:6" ht="14.25">
      <c r="A35" s="260"/>
      <c r="B35" s="260"/>
      <c r="C35" s="260"/>
      <c r="D35" s="260"/>
      <c r="E35" s="260"/>
      <c r="F35" s="260"/>
    </row>
    <row r="36" spans="1:6" ht="14.25">
      <c r="A36" s="260"/>
      <c r="B36" s="260"/>
      <c r="C36" s="260"/>
      <c r="D36" s="260"/>
      <c r="E36" s="260"/>
      <c r="F36" s="260"/>
    </row>
    <row r="37" spans="1:6" ht="14.25">
      <c r="A37" s="260"/>
      <c r="B37" s="260"/>
      <c r="C37" s="260"/>
      <c r="D37" s="260"/>
      <c r="E37" s="260"/>
      <c r="F37" s="260"/>
    </row>
    <row r="38" spans="1:6" ht="14.25">
      <c r="A38" s="260"/>
      <c r="B38" s="260"/>
      <c r="C38" s="260"/>
      <c r="D38" s="260"/>
      <c r="E38" s="260"/>
      <c r="F38" s="260"/>
    </row>
    <row r="39" spans="1:6" ht="14.25">
      <c r="A39" s="260"/>
      <c r="B39" s="260"/>
      <c r="C39" s="260"/>
      <c r="D39" s="260"/>
      <c r="E39" s="260"/>
      <c r="F39" s="260"/>
    </row>
    <row r="40" spans="1:6" ht="14.25">
      <c r="A40" s="260"/>
      <c r="B40" s="260"/>
      <c r="C40" s="260"/>
      <c r="D40" s="260"/>
      <c r="E40" s="260"/>
      <c r="F40" s="260"/>
    </row>
    <row r="41" spans="1:6" ht="14.25">
      <c r="A41" s="260"/>
      <c r="B41" s="260"/>
      <c r="C41" s="260"/>
      <c r="D41" s="260"/>
      <c r="E41" s="260"/>
      <c r="F41" s="260"/>
    </row>
    <row r="42" spans="1:6" ht="14.25">
      <c r="A42" s="260"/>
      <c r="B42" s="260"/>
      <c r="C42" s="260"/>
      <c r="D42" s="260"/>
      <c r="E42" s="260"/>
      <c r="F42" s="260"/>
    </row>
    <row r="43" spans="1:6" ht="15" customHeight="1">
      <c r="A43" s="260"/>
      <c r="B43" s="260"/>
      <c r="C43" s="260"/>
      <c r="D43" s="260"/>
      <c r="E43" s="260"/>
      <c r="F43" s="260"/>
    </row>
    <row r="44" spans="1:6" ht="15" customHeight="1">
      <c r="A44" s="260"/>
      <c r="B44" s="260"/>
      <c r="C44" s="260"/>
      <c r="D44" s="260"/>
      <c r="E44" s="260"/>
      <c r="F44" s="260"/>
    </row>
    <row r="45" spans="1:6" ht="15" customHeight="1">
      <c r="A45" s="260"/>
      <c r="B45" s="260"/>
      <c r="C45" s="260"/>
      <c r="D45" s="260"/>
      <c r="E45" s="260"/>
      <c r="F45" s="260"/>
    </row>
    <row r="46" spans="1:6" ht="19.5" customHeight="1">
      <c r="A46" s="260"/>
      <c r="B46" s="260"/>
      <c r="C46" s="260"/>
      <c r="D46" s="260"/>
      <c r="E46" s="260"/>
      <c r="F46" s="260"/>
    </row>
    <row r="47" spans="1:6" ht="14.25">
      <c r="A47" s="260"/>
      <c r="B47" s="260"/>
      <c r="C47" s="260"/>
      <c r="D47" s="260"/>
      <c r="E47" s="260"/>
      <c r="F47" s="260"/>
    </row>
    <row r="48" spans="1:6" ht="19.5" customHeight="1">
      <c r="A48" s="260"/>
      <c r="B48" s="260"/>
      <c r="C48" s="260"/>
      <c r="D48" s="260"/>
      <c r="E48" s="260"/>
      <c r="F48" s="260"/>
    </row>
    <row r="49" spans="1:6" ht="15" customHeight="1">
      <c r="A49" s="260"/>
      <c r="B49" s="260"/>
      <c r="C49" s="260"/>
      <c r="D49" s="260"/>
      <c r="E49" s="260"/>
      <c r="F49" s="260"/>
    </row>
    <row r="50" spans="1:6" ht="51" customHeight="1">
      <c r="A50" s="260"/>
      <c r="B50" s="260"/>
      <c r="C50" s="260"/>
      <c r="D50" s="260"/>
      <c r="E50" s="260"/>
      <c r="F50" s="260"/>
    </row>
    <row r="51" ht="15" customHeight="1"/>
    <row r="52" ht="19.5" customHeight="1"/>
    <row r="53" ht="15" customHeight="1"/>
    <row r="54" ht="42.75" customHeight="1"/>
    <row r="55" ht="15" customHeight="1"/>
    <row r="56" ht="19.5" customHeight="1"/>
    <row r="57" s="199" customFormat="1" ht="15" customHeight="1"/>
    <row r="58" s="199" customFormat="1" ht="55.5" customHeight="1"/>
    <row r="59" s="199" customFormat="1" ht="15" customHeight="1"/>
    <row r="60" ht="19.5" customHeight="1"/>
    <row r="61" s="199" customFormat="1" ht="15" customHeight="1"/>
    <row r="62" s="199" customFormat="1" ht="41.25" customHeight="1"/>
    <row r="63" s="199" customFormat="1" ht="15" customHeight="1"/>
    <row r="64" s="199" customFormat="1" ht="15" customHeight="1"/>
    <row r="65" s="199" customFormat="1" ht="15" customHeight="1"/>
    <row r="66" s="199" customFormat="1" ht="15" customHeight="1"/>
    <row r="67" s="199" customFormat="1" ht="15" customHeight="1"/>
    <row r="68" s="199" customFormat="1" ht="15" customHeight="1"/>
    <row r="69" s="199" customFormat="1" ht="15" customHeight="1"/>
    <row r="70" s="199" customFormat="1" ht="15" customHeight="1"/>
    <row r="71" s="199" customFormat="1" ht="15" customHeight="1"/>
    <row r="72" s="199" customFormat="1" ht="15" customHeight="1"/>
    <row r="73" s="199" customFormat="1" ht="15" customHeight="1"/>
    <row r="74" s="199" customFormat="1" ht="15" customHeight="1"/>
    <row r="75" s="199" customFormat="1" ht="15" customHeight="1"/>
    <row r="76" s="199" customFormat="1" ht="15" customHeight="1"/>
    <row r="77" s="199" customFormat="1" ht="15" customHeight="1"/>
    <row r="78" s="199" customFormat="1" ht="15" customHeight="1"/>
    <row r="79" s="199" customFormat="1" ht="15" customHeight="1"/>
    <row r="80" s="199" customFormat="1" ht="15" customHeight="1"/>
    <row r="81" s="199" customFormat="1" ht="15" customHeight="1"/>
    <row r="82" s="199" customFormat="1" ht="15" customHeight="1"/>
    <row r="83" s="199" customFormat="1" ht="15" customHeight="1"/>
    <row r="84" s="199" customFormat="1" ht="15" customHeight="1"/>
    <row r="85" s="199" customFormat="1" ht="15" customHeight="1"/>
    <row r="86" s="199" customFormat="1" ht="15" customHeight="1"/>
    <row r="87" s="199" customFormat="1" ht="15" customHeight="1"/>
    <row r="88" s="199" customFormat="1" ht="15" customHeight="1"/>
    <row r="89" s="199" customFormat="1" ht="15" customHeight="1"/>
    <row r="90" s="199" customFormat="1" ht="15" customHeight="1"/>
    <row r="91" s="199" customFormat="1" ht="15" customHeight="1"/>
    <row r="92" s="199" customFormat="1" ht="15" customHeight="1"/>
    <row r="93" s="199" customFormat="1" ht="15" customHeight="1"/>
    <row r="94" s="199" customFormat="1" ht="15" customHeight="1"/>
    <row r="95" s="199" customFormat="1" ht="15" customHeight="1"/>
    <row r="96" s="199" customFormat="1" ht="15" customHeight="1"/>
    <row r="97" s="199" customFormat="1" ht="15" customHeight="1"/>
    <row r="98" s="199" customFormat="1" ht="15" customHeight="1"/>
    <row r="99" s="199" customFormat="1" ht="15" customHeight="1"/>
    <row r="100" ht="15" customHeight="1"/>
    <row r="101" ht="15" customHeight="1"/>
    <row r="102" ht="15" customHeight="1"/>
    <row r="106" s="199" customFormat="1" ht="15" customHeight="1"/>
    <row r="107" s="199" customFormat="1" ht="52.5" customHeight="1"/>
    <row r="108" ht="15" customHeight="1"/>
    <row r="110" ht="15" customHeight="1"/>
    <row r="111" ht="41.25" customHeight="1"/>
    <row r="112" ht="15" customHeight="1"/>
    <row r="114" s="199" customFormat="1" ht="15" customHeight="1"/>
    <row r="115" s="199" customFormat="1" ht="55.5" customHeight="1"/>
    <row r="116" ht="15" customHeight="1"/>
    <row r="119" ht="26.25" customHeight="1"/>
    <row r="123" ht="12.75" customHeight="1"/>
    <row r="124" ht="28.5" customHeight="1"/>
    <row r="144" ht="27.75" customHeight="1"/>
    <row r="147" ht="25.5" customHeight="1"/>
    <row r="151" s="199" customFormat="1" ht="14.25"/>
    <row r="152" ht="42" customHeight="1"/>
    <row r="164" ht="33.75" customHeight="1"/>
    <row r="168" ht="26.25" customHeight="1"/>
    <row r="173" ht="39.75" customHeight="1"/>
    <row r="174" ht="14.25" customHeight="1"/>
    <row r="242" ht="15" customHeight="1"/>
    <row r="243" ht="15" customHeight="1"/>
    <row r="244" ht="27.75" customHeight="1"/>
    <row r="246" ht="15" customHeight="1"/>
    <row r="248" ht="39" customHeight="1"/>
    <row r="254" ht="25.5" customHeight="1"/>
    <row r="257" ht="28.5" customHeight="1"/>
    <row r="276" ht="25.5" customHeight="1"/>
  </sheetData>
  <sheetProtection/>
  <protectedRanges>
    <protectedRange password="EBFB" sqref="D11:D17 B16 B11:B14 B15 A17:B17" name="SUPERAVIT"/>
    <protectedRange password="EBFB" sqref="A11:A14" name="SUPERAVIT_6"/>
    <protectedRange password="EBFB" sqref="A15" name="SUPERAVIT_7"/>
    <protectedRange password="EBFB" sqref="A16" name="SUPERAVIT_8"/>
  </protectedRanges>
  <mergeCells count="14">
    <mergeCell ref="B7:D7"/>
    <mergeCell ref="A8:F8"/>
    <mergeCell ref="A14:C14"/>
    <mergeCell ref="A15:C15"/>
    <mergeCell ref="A16:C16"/>
    <mergeCell ref="A1:F1"/>
    <mergeCell ref="A2:F2"/>
    <mergeCell ref="A3:F3"/>
    <mergeCell ref="B5:D5"/>
    <mergeCell ref="A6:F6"/>
    <mergeCell ref="A10:C10"/>
    <mergeCell ref="A11:C11"/>
    <mergeCell ref="A12:C12"/>
    <mergeCell ref="A13:C13"/>
  </mergeCells>
  <printOptions horizontalCentered="1"/>
  <pageMargins left="0.393700787401575" right="0.393700787401575" top="1.143700787" bottom="1.143700787" header="0" footer="0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K14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00390625" style="69" customWidth="1"/>
    <col min="2" max="3" width="11.421875" style="69" customWidth="1"/>
    <col min="4" max="4" width="12.57421875" style="69" customWidth="1"/>
    <col min="5" max="5" width="16.421875" style="69" customWidth="1"/>
    <col min="6" max="6" width="7.57421875" style="69" customWidth="1"/>
    <col min="7" max="7" width="20.7109375" style="69" customWidth="1"/>
    <col min="8" max="8" width="8.28125" style="69" customWidth="1"/>
    <col min="9" max="9" width="17.421875" style="69" customWidth="1"/>
    <col min="10" max="11" width="20.57421875" style="69" bestFit="1" customWidth="1"/>
    <col min="12" max="16384" width="11.421875" style="69" customWidth="1"/>
  </cols>
  <sheetData>
    <row r="1" spans="1:9" ht="15">
      <c r="A1" s="426" t="s">
        <v>19</v>
      </c>
      <c r="B1" s="426"/>
      <c r="C1" s="426"/>
      <c r="D1" s="426"/>
      <c r="E1" s="426"/>
      <c r="F1" s="426"/>
      <c r="G1" s="426"/>
      <c r="H1" s="426"/>
      <c r="I1" s="426"/>
    </row>
    <row r="2" spans="1:9" ht="15">
      <c r="A2" s="426" t="s">
        <v>252</v>
      </c>
      <c r="B2" s="426"/>
      <c r="C2" s="426"/>
      <c r="D2" s="426"/>
      <c r="E2" s="426"/>
      <c r="F2" s="426"/>
      <c r="G2" s="426"/>
      <c r="H2" s="426"/>
      <c r="I2" s="426"/>
    </row>
    <row r="3" spans="1:9" ht="15">
      <c r="A3" s="426" t="s">
        <v>123</v>
      </c>
      <c r="B3" s="426"/>
      <c r="C3" s="426"/>
      <c r="D3" s="426"/>
      <c r="E3" s="426"/>
      <c r="F3" s="426"/>
      <c r="G3" s="426"/>
      <c r="H3" s="426"/>
      <c r="I3" s="426"/>
    </row>
    <row r="4" spans="1:6" ht="14.25">
      <c r="A4" s="70"/>
      <c r="B4" s="70"/>
      <c r="C4" s="70"/>
      <c r="D4" s="70"/>
      <c r="E4" s="70"/>
      <c r="F4" s="70"/>
    </row>
    <row r="5" spans="1:9" ht="18" customHeight="1">
      <c r="A5" s="427" t="s">
        <v>24</v>
      </c>
      <c r="B5" s="427"/>
      <c r="C5" s="427"/>
      <c r="D5" s="427"/>
      <c r="E5" s="427"/>
      <c r="F5" s="427"/>
      <c r="G5" s="427"/>
      <c r="H5" s="427"/>
      <c r="I5" s="427"/>
    </row>
    <row r="6" spans="1:6" ht="13.5" customHeight="1">
      <c r="A6" s="70"/>
      <c r="B6" s="70"/>
      <c r="C6" s="70"/>
      <c r="D6" s="70"/>
      <c r="E6" s="70"/>
      <c r="F6" s="70"/>
    </row>
    <row r="7" spans="1:9" ht="13.5" customHeight="1">
      <c r="A7" s="432" t="s">
        <v>31</v>
      </c>
      <c r="B7" s="432"/>
      <c r="C7" s="432"/>
      <c r="D7" s="432"/>
      <c r="E7" s="432"/>
      <c r="F7" s="71"/>
      <c r="G7" s="72">
        <f>+'Gral y X Prog.'!C18</f>
        <v>30000000</v>
      </c>
      <c r="H7" s="71"/>
      <c r="I7" s="71"/>
    </row>
    <row r="8" spans="1:9" ht="54.75" customHeight="1">
      <c r="A8" s="425" t="s">
        <v>312</v>
      </c>
      <c r="B8" s="425"/>
      <c r="C8" s="425"/>
      <c r="D8" s="425"/>
      <c r="E8" s="425"/>
      <c r="F8" s="425"/>
      <c r="G8" s="425"/>
      <c r="H8" s="425"/>
      <c r="I8" s="425"/>
    </row>
    <row r="9" spans="1:6" ht="13.5" customHeight="1">
      <c r="A9" s="70"/>
      <c r="B9" s="70"/>
      <c r="C9" s="70"/>
      <c r="D9" s="70"/>
      <c r="E9" s="70"/>
      <c r="F9" s="70"/>
    </row>
    <row r="10" spans="1:9" ht="13.5" customHeight="1">
      <c r="A10" s="432" t="s">
        <v>27</v>
      </c>
      <c r="B10" s="432"/>
      <c r="C10" s="432"/>
      <c r="D10" s="432"/>
      <c r="E10" s="432"/>
      <c r="F10" s="71"/>
      <c r="G10" s="72">
        <f>+'Gral y X Prog.'!C45</f>
        <v>15440312.11</v>
      </c>
      <c r="H10" s="71"/>
      <c r="I10" s="71"/>
    </row>
    <row r="11" spans="1:9" ht="13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11" ht="45" customHeight="1">
      <c r="A12" s="425" t="s">
        <v>313</v>
      </c>
      <c r="B12" s="425"/>
      <c r="C12" s="425"/>
      <c r="D12" s="425"/>
      <c r="E12" s="425"/>
      <c r="F12" s="425"/>
      <c r="G12" s="425"/>
      <c r="H12" s="425"/>
      <c r="I12" s="425"/>
      <c r="K12" s="153"/>
    </row>
    <row r="13" spans="1:9" ht="13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3.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17.25" customHeight="1">
      <c r="A15" s="432" t="s">
        <v>130</v>
      </c>
      <c r="B15" s="432"/>
      <c r="C15" s="432"/>
      <c r="D15" s="432"/>
      <c r="E15" s="432"/>
      <c r="F15" s="71"/>
      <c r="G15" s="72">
        <f>'Gral y X Prog.'!C58</f>
        <v>6282178.88</v>
      </c>
      <c r="H15" s="71"/>
      <c r="I15" s="71"/>
    </row>
    <row r="16" spans="1:6" ht="14.25">
      <c r="A16" s="70"/>
      <c r="B16" s="70"/>
      <c r="C16" s="70"/>
      <c r="D16" s="70"/>
      <c r="E16" s="70"/>
      <c r="F16" s="70"/>
    </row>
    <row r="17" spans="1:9" ht="62.25" customHeight="1">
      <c r="A17" s="425" t="s">
        <v>314</v>
      </c>
      <c r="B17" s="425"/>
      <c r="C17" s="425"/>
      <c r="D17" s="425"/>
      <c r="E17" s="425"/>
      <c r="F17" s="425"/>
      <c r="G17" s="425"/>
      <c r="H17" s="425"/>
      <c r="I17" s="425"/>
    </row>
    <row r="18" spans="1:6" ht="14.25">
      <c r="A18" s="70"/>
      <c r="B18" s="70"/>
      <c r="C18" s="70"/>
      <c r="D18" s="70"/>
      <c r="E18" s="70"/>
      <c r="F18" s="70"/>
    </row>
    <row r="19" spans="1:6" ht="14.25">
      <c r="A19" s="70"/>
      <c r="B19" s="70"/>
      <c r="C19" s="70"/>
      <c r="D19" s="70"/>
      <c r="E19" s="70"/>
      <c r="F19" s="70"/>
    </row>
    <row r="20" spans="1:7" ht="15">
      <c r="A20" s="70"/>
      <c r="B20" s="431" t="s">
        <v>17</v>
      </c>
      <c r="C20" s="431"/>
      <c r="D20" s="431"/>
      <c r="E20" s="431"/>
      <c r="F20" s="431" t="s">
        <v>22</v>
      </c>
      <c r="G20" s="431"/>
    </row>
    <row r="21" spans="1:7" ht="15" customHeight="1">
      <c r="A21" s="70"/>
      <c r="B21" s="433" t="s">
        <v>49</v>
      </c>
      <c r="C21" s="434"/>
      <c r="D21" s="434"/>
      <c r="E21" s="435"/>
      <c r="F21" s="436">
        <f>+'ORIGEN Y APLICACION'!H27</f>
        <v>448727.06</v>
      </c>
      <c r="G21" s="437"/>
    </row>
    <row r="22" spans="1:7" ht="15" customHeight="1">
      <c r="A22" s="70"/>
      <c r="B22" s="433" t="s">
        <v>50</v>
      </c>
      <c r="C22" s="434"/>
      <c r="D22" s="434"/>
      <c r="E22" s="435"/>
      <c r="F22" s="436">
        <f>+'ORIGEN Y APLICACION'!H25</f>
        <v>1346181.19</v>
      </c>
      <c r="G22" s="437"/>
    </row>
    <row r="23" spans="1:7" ht="15" customHeight="1">
      <c r="A23" s="70"/>
      <c r="B23" s="433" t="s">
        <v>51</v>
      </c>
      <c r="C23" s="434"/>
      <c r="D23" s="434"/>
      <c r="E23" s="435"/>
      <c r="F23" s="436">
        <f>+'ORIGEN Y APLICACION'!H26</f>
        <v>4487270.63</v>
      </c>
      <c r="G23" s="437"/>
    </row>
    <row r="24" spans="1:7" ht="15">
      <c r="A24" s="70"/>
      <c r="B24" s="428" t="s">
        <v>54</v>
      </c>
      <c r="C24" s="429"/>
      <c r="D24" s="429"/>
      <c r="E24" s="430"/>
      <c r="F24" s="438">
        <f>SUM(F21:G23)</f>
        <v>6282178.88</v>
      </c>
      <c r="G24" s="431"/>
    </row>
    <row r="25" spans="1:6" ht="14.25">
      <c r="A25" s="70"/>
      <c r="B25" s="70"/>
      <c r="C25" s="70"/>
      <c r="D25" s="70"/>
      <c r="E25" s="70"/>
      <c r="F25" s="70"/>
    </row>
    <row r="26" spans="1:6" ht="14.25">
      <c r="A26" s="70"/>
      <c r="B26" s="70"/>
      <c r="C26" s="70"/>
      <c r="D26" s="70"/>
      <c r="E26" s="70"/>
      <c r="F26" s="70"/>
    </row>
    <row r="27" spans="1:6" ht="14.25">
      <c r="A27" s="70"/>
      <c r="B27" s="70"/>
      <c r="C27" s="70"/>
      <c r="D27" s="70"/>
      <c r="E27" s="70"/>
      <c r="F27" s="70"/>
    </row>
    <row r="28" spans="1:6" ht="14.25">
      <c r="A28" s="70"/>
      <c r="B28" s="70"/>
      <c r="C28" s="70"/>
      <c r="D28" s="70"/>
      <c r="E28" s="70"/>
      <c r="F28" s="70"/>
    </row>
    <row r="29" spans="1:6" ht="14.25">
      <c r="A29" s="70"/>
      <c r="B29" s="70"/>
      <c r="C29" s="70"/>
      <c r="D29" s="70"/>
      <c r="E29" s="70"/>
      <c r="F29" s="70"/>
    </row>
    <row r="30" spans="1:6" ht="14.25">
      <c r="A30" s="70"/>
      <c r="B30" s="70"/>
      <c r="C30" s="70"/>
      <c r="D30" s="70"/>
      <c r="E30" s="70"/>
      <c r="F30" s="70"/>
    </row>
    <row r="31" spans="1:6" ht="14.25">
      <c r="A31" s="70"/>
      <c r="B31" s="70"/>
      <c r="C31" s="70"/>
      <c r="D31" s="70"/>
      <c r="E31" s="70"/>
      <c r="F31" s="70"/>
    </row>
    <row r="32" spans="1:6" ht="14.25">
      <c r="A32" s="70"/>
      <c r="B32" s="70"/>
      <c r="C32" s="70"/>
      <c r="D32" s="70"/>
      <c r="E32" s="70"/>
      <c r="F32" s="70"/>
    </row>
    <row r="33" spans="1:6" ht="14.25">
      <c r="A33" s="70"/>
      <c r="B33" s="70"/>
      <c r="C33" s="70"/>
      <c r="D33" s="70"/>
      <c r="E33" s="70"/>
      <c r="F33" s="70"/>
    </row>
    <row r="34" spans="1:6" ht="14.25">
      <c r="A34" s="70"/>
      <c r="B34" s="70"/>
      <c r="C34" s="70"/>
      <c r="D34" s="70"/>
      <c r="E34" s="70"/>
      <c r="F34" s="70"/>
    </row>
    <row r="35" spans="1:6" ht="14.25">
      <c r="A35" s="70"/>
      <c r="B35" s="70"/>
      <c r="C35" s="70"/>
      <c r="D35" s="70"/>
      <c r="E35" s="70"/>
      <c r="F35" s="70"/>
    </row>
    <row r="36" spans="1:6" ht="14.25">
      <c r="A36" s="70"/>
      <c r="B36" s="70"/>
      <c r="C36" s="70"/>
      <c r="D36" s="70"/>
      <c r="E36" s="70"/>
      <c r="F36" s="70"/>
    </row>
    <row r="37" spans="1:6" ht="14.25">
      <c r="A37" s="70"/>
      <c r="B37" s="70"/>
      <c r="C37" s="70"/>
      <c r="D37" s="70"/>
      <c r="E37" s="70"/>
      <c r="F37" s="70"/>
    </row>
    <row r="38" spans="1:6" ht="14.25">
      <c r="A38" s="70"/>
      <c r="B38" s="70"/>
      <c r="C38" s="70"/>
      <c r="D38" s="70"/>
      <c r="E38" s="70"/>
      <c r="F38" s="70"/>
    </row>
    <row r="39" spans="1:6" ht="14.25">
      <c r="A39" s="70"/>
      <c r="B39" s="70"/>
      <c r="C39" s="70"/>
      <c r="D39" s="70"/>
      <c r="E39" s="70"/>
      <c r="F39" s="70"/>
    </row>
    <row r="40" spans="1:6" ht="14.25">
      <c r="A40" s="70"/>
      <c r="B40" s="70"/>
      <c r="C40" s="70"/>
      <c r="D40" s="70"/>
      <c r="E40" s="70"/>
      <c r="F40" s="70"/>
    </row>
    <row r="41" spans="1:6" ht="14.25">
      <c r="A41" s="70"/>
      <c r="B41" s="70"/>
      <c r="C41" s="70"/>
      <c r="D41" s="70"/>
      <c r="E41" s="70"/>
      <c r="F41" s="70"/>
    </row>
    <row r="42" spans="1:6" ht="14.25">
      <c r="A42" s="70"/>
      <c r="B42" s="70"/>
      <c r="C42" s="70"/>
      <c r="D42" s="70"/>
      <c r="E42" s="70"/>
      <c r="F42" s="70"/>
    </row>
    <row r="43" spans="1:6" ht="14.25">
      <c r="A43" s="70"/>
      <c r="B43" s="70"/>
      <c r="C43" s="70"/>
      <c r="D43" s="70"/>
      <c r="E43" s="70"/>
      <c r="F43" s="70"/>
    </row>
    <row r="44" spans="1:6" ht="14.25">
      <c r="A44" s="70"/>
      <c r="B44" s="70"/>
      <c r="C44" s="70"/>
      <c r="D44" s="70"/>
      <c r="E44" s="70"/>
      <c r="F44" s="70"/>
    </row>
    <row r="45" spans="1:6" ht="14.25">
      <c r="A45" s="70"/>
      <c r="B45" s="70"/>
      <c r="C45" s="70"/>
      <c r="D45" s="70"/>
      <c r="E45" s="70"/>
      <c r="F45" s="70"/>
    </row>
    <row r="46" spans="1:6" ht="14.25">
      <c r="A46" s="70"/>
      <c r="B46" s="70"/>
      <c r="C46" s="70"/>
      <c r="D46" s="70"/>
      <c r="E46" s="70"/>
      <c r="F46" s="70"/>
    </row>
    <row r="47" spans="1:6" ht="14.25">
      <c r="A47" s="70"/>
      <c r="B47" s="70"/>
      <c r="C47" s="70"/>
      <c r="D47" s="70"/>
      <c r="E47" s="70"/>
      <c r="F47" s="70"/>
    </row>
    <row r="48" spans="1:6" ht="14.25">
      <c r="A48" s="70"/>
      <c r="B48" s="70"/>
      <c r="C48" s="70"/>
      <c r="D48" s="70"/>
      <c r="E48" s="70"/>
      <c r="F48" s="70"/>
    </row>
    <row r="49" spans="1:6" ht="14.25">
      <c r="A49" s="70"/>
      <c r="B49" s="70"/>
      <c r="C49" s="70"/>
      <c r="D49" s="70"/>
      <c r="E49" s="70"/>
      <c r="F49" s="70"/>
    </row>
    <row r="50" spans="1:6" ht="14.25">
      <c r="A50" s="70"/>
      <c r="B50" s="70"/>
      <c r="C50" s="70"/>
      <c r="D50" s="70"/>
      <c r="E50" s="70"/>
      <c r="F50" s="70"/>
    </row>
    <row r="51" spans="1:6" ht="14.25">
      <c r="A51" s="70"/>
      <c r="B51" s="70"/>
      <c r="C51" s="70"/>
      <c r="D51" s="70"/>
      <c r="E51" s="70"/>
      <c r="F51" s="70"/>
    </row>
    <row r="52" spans="1:6" ht="14.25">
      <c r="A52" s="70"/>
      <c r="B52" s="70"/>
      <c r="C52" s="70"/>
      <c r="D52" s="70"/>
      <c r="E52" s="70"/>
      <c r="F52" s="70"/>
    </row>
    <row r="53" spans="1:9" ht="15.75" customHeight="1">
      <c r="A53" s="427" t="s">
        <v>23</v>
      </c>
      <c r="B53" s="427"/>
      <c r="C53" s="427"/>
      <c r="D53" s="427"/>
      <c r="E53" s="427"/>
      <c r="F53" s="427"/>
      <c r="G53" s="427"/>
      <c r="H53" s="427"/>
      <c r="I53" s="427"/>
    </row>
    <row r="54" spans="1:4" ht="15">
      <c r="A54" s="68"/>
      <c r="B54" s="68"/>
      <c r="C54" s="68"/>
      <c r="D54" s="68"/>
    </row>
    <row r="55" spans="1:9" ht="15">
      <c r="A55" s="73" t="s">
        <v>124</v>
      </c>
      <c r="B55" s="74"/>
      <c r="C55" s="74"/>
      <c r="D55" s="74"/>
      <c r="E55" s="74"/>
      <c r="F55" s="74"/>
      <c r="G55" s="75">
        <f>'Gral y X Prog.'!E18</f>
        <v>969012.3900000001</v>
      </c>
      <c r="H55" s="74"/>
      <c r="I55" s="74"/>
    </row>
    <row r="56" spans="1:9" ht="94.5" customHeight="1">
      <c r="A56" s="425" t="s">
        <v>315</v>
      </c>
      <c r="B56" s="425"/>
      <c r="C56" s="425"/>
      <c r="D56" s="425"/>
      <c r="E56" s="425"/>
      <c r="F56" s="425"/>
      <c r="G56" s="425"/>
      <c r="H56" s="425"/>
      <c r="I56" s="425"/>
    </row>
    <row r="57" spans="1:9" ht="19.5" customHeight="1">
      <c r="A57" s="70"/>
      <c r="B57" s="70"/>
      <c r="C57" s="70"/>
      <c r="D57" s="70"/>
      <c r="E57" s="70"/>
      <c r="F57" s="70"/>
      <c r="G57" s="70"/>
      <c r="H57" s="70"/>
      <c r="I57" s="70"/>
    </row>
    <row r="58" spans="1:9" ht="15">
      <c r="A58" s="73" t="s">
        <v>27</v>
      </c>
      <c r="B58" s="74"/>
      <c r="C58" s="74"/>
      <c r="D58" s="74"/>
      <c r="E58" s="74"/>
      <c r="F58" s="74"/>
      <c r="G58" s="75">
        <f>'Gral y X Prog.'!E45</f>
        <v>10000000</v>
      </c>
      <c r="H58" s="74"/>
      <c r="I58" s="74"/>
    </row>
    <row r="59" spans="1:10" ht="63" customHeight="1">
      <c r="A59" s="425" t="s">
        <v>316</v>
      </c>
      <c r="B59" s="425"/>
      <c r="C59" s="425"/>
      <c r="D59" s="425"/>
      <c r="E59" s="425"/>
      <c r="F59" s="425"/>
      <c r="G59" s="425"/>
      <c r="H59" s="425"/>
      <c r="I59" s="425"/>
      <c r="J59" s="153"/>
    </row>
    <row r="60" spans="1:10" ht="18.75" customHeight="1">
      <c r="A60" s="70"/>
      <c r="B60" s="70"/>
      <c r="C60" s="70"/>
      <c r="D60" s="70"/>
      <c r="E60" s="70"/>
      <c r="F60" s="70"/>
      <c r="G60" s="70"/>
      <c r="H60" s="70"/>
      <c r="I60" s="70"/>
      <c r="J60" s="153"/>
    </row>
    <row r="61" spans="1:9" ht="15">
      <c r="A61" s="73" t="s">
        <v>130</v>
      </c>
      <c r="B61" s="74"/>
      <c r="C61" s="74"/>
      <c r="D61" s="74"/>
      <c r="E61" s="74"/>
      <c r="F61" s="74"/>
      <c r="G61" s="75">
        <f>'Gral y X Prog.'!E58</f>
        <v>7000000</v>
      </c>
      <c r="H61" s="74"/>
      <c r="I61" s="74"/>
    </row>
    <row r="62" spans="1:10" ht="15">
      <c r="A62" s="77"/>
      <c r="B62" s="78"/>
      <c r="C62" s="79"/>
      <c r="D62" s="79"/>
      <c r="E62" s="79"/>
      <c r="F62" s="79"/>
      <c r="J62" s="69" t="s">
        <v>251</v>
      </c>
    </row>
    <row r="63" spans="1:9" ht="56.25" customHeight="1">
      <c r="A63" s="425" t="s">
        <v>317</v>
      </c>
      <c r="B63" s="425"/>
      <c r="C63" s="425"/>
      <c r="D63" s="425"/>
      <c r="E63" s="425"/>
      <c r="F63" s="425"/>
      <c r="G63" s="425"/>
      <c r="H63" s="425"/>
      <c r="I63" s="425"/>
    </row>
    <row r="64" spans="1:6" ht="15" hidden="1">
      <c r="A64" s="77"/>
      <c r="B64" s="78"/>
      <c r="C64" s="79"/>
      <c r="D64" s="79"/>
      <c r="E64" s="79"/>
      <c r="F64" s="79"/>
    </row>
    <row r="65" spans="1:6" ht="15" hidden="1">
      <c r="A65" s="77"/>
      <c r="B65" s="78"/>
      <c r="C65" s="79"/>
      <c r="D65" s="79"/>
      <c r="E65" s="79"/>
      <c r="F65" s="79"/>
    </row>
    <row r="66" spans="1:6" ht="15" hidden="1">
      <c r="A66" s="77"/>
      <c r="B66" s="78"/>
      <c r="C66" s="79"/>
      <c r="D66" s="79"/>
      <c r="E66" s="79"/>
      <c r="F66" s="79"/>
    </row>
    <row r="67" spans="1:6" ht="15">
      <c r="A67" s="77"/>
      <c r="B67" s="78"/>
      <c r="C67" s="79"/>
      <c r="D67" s="79"/>
      <c r="E67" s="79"/>
      <c r="F67" s="79"/>
    </row>
    <row r="68" spans="1:9" ht="18.75" customHeight="1">
      <c r="A68" s="73" t="s">
        <v>13</v>
      </c>
      <c r="B68" s="74"/>
      <c r="C68" s="74"/>
      <c r="D68" s="74"/>
      <c r="E68" s="74"/>
      <c r="F68" s="74"/>
      <c r="G68" s="75">
        <f>'Gral y X Prog.'!E72</f>
        <v>2221255.170000002</v>
      </c>
      <c r="H68" s="74"/>
      <c r="I68" s="74"/>
    </row>
    <row r="69" spans="1:6" ht="15">
      <c r="A69" s="77"/>
      <c r="B69" s="78"/>
      <c r="C69" s="79"/>
      <c r="D69" s="79"/>
      <c r="E69" s="79"/>
      <c r="F69" s="79"/>
    </row>
    <row r="70" spans="1:9" ht="67.5" customHeight="1">
      <c r="A70" s="425" t="s">
        <v>318</v>
      </c>
      <c r="B70" s="425"/>
      <c r="C70" s="425"/>
      <c r="D70" s="425"/>
      <c r="E70" s="425"/>
      <c r="F70" s="425"/>
      <c r="G70" s="425"/>
      <c r="H70" s="425"/>
      <c r="I70" s="425"/>
    </row>
    <row r="71" spans="1:6" ht="15">
      <c r="A71" s="77"/>
      <c r="B71" s="78"/>
      <c r="C71" s="79"/>
      <c r="D71" s="79"/>
      <c r="E71" s="79"/>
      <c r="F71" s="79"/>
    </row>
    <row r="72" spans="1:6" ht="15">
      <c r="A72" s="77"/>
      <c r="B72" s="78"/>
      <c r="C72" s="79"/>
      <c r="D72" s="79"/>
      <c r="E72" s="79"/>
      <c r="F72" s="79"/>
    </row>
    <row r="73" spans="1:6" ht="15">
      <c r="A73" s="77"/>
      <c r="B73" s="78"/>
      <c r="C73" s="79"/>
      <c r="D73" s="79"/>
      <c r="E73" s="79"/>
      <c r="F73" s="79"/>
    </row>
    <row r="74" spans="1:6" ht="15">
      <c r="A74" s="77"/>
      <c r="B74" s="78"/>
      <c r="C74" s="79"/>
      <c r="D74" s="79"/>
      <c r="E74" s="79"/>
      <c r="F74" s="79"/>
    </row>
    <row r="75" spans="1:6" ht="15">
      <c r="A75" s="77"/>
      <c r="B75" s="78"/>
      <c r="C75" s="79"/>
      <c r="D75" s="79"/>
      <c r="E75" s="79"/>
      <c r="F75" s="79"/>
    </row>
    <row r="76" spans="1:6" ht="15">
      <c r="A76" s="77"/>
      <c r="B76" s="78"/>
      <c r="C76" s="79"/>
      <c r="D76" s="79"/>
      <c r="E76" s="79"/>
      <c r="F76" s="79"/>
    </row>
    <row r="77" spans="1:6" ht="15">
      <c r="A77" s="77"/>
      <c r="B77" s="78"/>
      <c r="C77" s="79"/>
      <c r="D77" s="79"/>
      <c r="E77" s="79"/>
      <c r="F77" s="79"/>
    </row>
    <row r="78" spans="1:6" ht="15">
      <c r="A78" s="77"/>
      <c r="B78" s="78"/>
      <c r="C78" s="79"/>
      <c r="D78" s="79"/>
      <c r="E78" s="79"/>
      <c r="F78" s="79"/>
    </row>
    <row r="79" spans="1:6" ht="15">
      <c r="A79" s="77"/>
      <c r="B79" s="78"/>
      <c r="C79" s="79"/>
      <c r="D79" s="79"/>
      <c r="E79" s="79"/>
      <c r="F79" s="79"/>
    </row>
    <row r="80" spans="1:6" ht="15">
      <c r="A80" s="77"/>
      <c r="B80" s="78"/>
      <c r="C80" s="79"/>
      <c r="D80" s="79"/>
      <c r="E80" s="79"/>
      <c r="F80" s="79"/>
    </row>
    <row r="81" spans="1:6" ht="15">
      <c r="A81" s="77"/>
      <c r="B81" s="78"/>
      <c r="C81" s="79"/>
      <c r="D81" s="79"/>
      <c r="E81" s="79"/>
      <c r="F81" s="79"/>
    </row>
    <row r="82" spans="1:6" ht="15">
      <c r="A82" s="77"/>
      <c r="B82" s="78"/>
      <c r="C82" s="79"/>
      <c r="D82" s="79"/>
      <c r="E82" s="79"/>
      <c r="F82" s="79"/>
    </row>
    <row r="83" spans="1:6" ht="15">
      <c r="A83" s="77"/>
      <c r="B83" s="78"/>
      <c r="C83" s="79"/>
      <c r="D83" s="79"/>
      <c r="E83" s="79"/>
      <c r="F83" s="79"/>
    </row>
    <row r="84" spans="1:6" ht="15">
      <c r="A84" s="77"/>
      <c r="B84" s="78"/>
      <c r="C84" s="79"/>
      <c r="D84" s="79"/>
      <c r="E84" s="79"/>
      <c r="F84" s="79"/>
    </row>
    <row r="85" spans="1:6" ht="15">
      <c r="A85" s="77"/>
      <c r="B85" s="78"/>
      <c r="C85" s="79"/>
      <c r="D85" s="79"/>
      <c r="E85" s="79"/>
      <c r="F85" s="79"/>
    </row>
    <row r="86" spans="1:6" ht="15">
      <c r="A86" s="77"/>
      <c r="B86" s="78"/>
      <c r="C86" s="79"/>
      <c r="D86" s="79"/>
      <c r="E86" s="79"/>
      <c r="F86" s="79"/>
    </row>
    <row r="87" spans="1:6" ht="15">
      <c r="A87" s="77"/>
      <c r="B87" s="78"/>
      <c r="C87" s="79"/>
      <c r="D87" s="79"/>
      <c r="E87" s="79"/>
      <c r="F87" s="79"/>
    </row>
    <row r="88" spans="1:6" ht="15">
      <c r="A88" s="77"/>
      <c r="B88" s="78"/>
      <c r="C88" s="79"/>
      <c r="D88" s="79"/>
      <c r="E88" s="79"/>
      <c r="F88" s="79"/>
    </row>
    <row r="89" spans="1:6" ht="15">
      <c r="A89" s="77"/>
      <c r="B89" s="78"/>
      <c r="C89" s="79"/>
      <c r="D89" s="79"/>
      <c r="E89" s="79"/>
      <c r="F89" s="79"/>
    </row>
    <row r="90" spans="1:6" ht="15">
      <c r="A90" s="77"/>
      <c r="B90" s="78"/>
      <c r="C90" s="79"/>
      <c r="D90" s="79"/>
      <c r="E90" s="79"/>
      <c r="F90" s="79"/>
    </row>
    <row r="91" spans="1:6" ht="15">
      <c r="A91" s="77"/>
      <c r="B91" s="78"/>
      <c r="C91" s="79"/>
      <c r="D91" s="79"/>
      <c r="E91" s="79"/>
      <c r="F91" s="79"/>
    </row>
    <row r="92" spans="1:6" ht="15">
      <c r="A92" s="77"/>
      <c r="B92" s="78"/>
      <c r="C92" s="79"/>
      <c r="D92" s="79"/>
      <c r="E92" s="79"/>
      <c r="F92" s="79"/>
    </row>
    <row r="93" spans="1:6" ht="15">
      <c r="A93" s="77"/>
      <c r="B93" s="78"/>
      <c r="C93" s="79"/>
      <c r="D93" s="79"/>
      <c r="E93" s="79"/>
      <c r="F93" s="79"/>
    </row>
    <row r="94" spans="1:6" ht="15">
      <c r="A94" s="77"/>
      <c r="B94" s="78"/>
      <c r="C94" s="79"/>
      <c r="D94" s="79"/>
      <c r="E94" s="79"/>
      <c r="F94" s="79"/>
    </row>
    <row r="95" spans="1:9" ht="16.5" customHeight="1">
      <c r="A95" s="427" t="s">
        <v>26</v>
      </c>
      <c r="B95" s="427"/>
      <c r="C95" s="427"/>
      <c r="D95" s="427"/>
      <c r="E95" s="427"/>
      <c r="F95" s="427"/>
      <c r="G95" s="427"/>
      <c r="H95" s="427"/>
      <c r="I95" s="427"/>
    </row>
    <row r="96" spans="1:4" ht="15">
      <c r="A96" s="80"/>
      <c r="B96" s="80"/>
      <c r="C96" s="80"/>
      <c r="D96" s="80"/>
    </row>
    <row r="97" spans="1:9" ht="15">
      <c r="A97" s="73" t="s">
        <v>27</v>
      </c>
      <c r="B97" s="74"/>
      <c r="C97" s="74"/>
      <c r="D97" s="74"/>
      <c r="E97" s="76"/>
      <c r="F97" s="74"/>
      <c r="G97" s="76">
        <f>'Gral y X Prog.'!G45</f>
        <v>536350000</v>
      </c>
      <c r="H97" s="74"/>
      <c r="I97" s="74"/>
    </row>
    <row r="98" spans="1:9" ht="24.75" customHeight="1">
      <c r="A98" s="425" t="s">
        <v>319</v>
      </c>
      <c r="B98" s="425"/>
      <c r="C98" s="425"/>
      <c r="D98" s="425"/>
      <c r="E98" s="425"/>
      <c r="F98" s="425"/>
      <c r="G98" s="425"/>
      <c r="H98" s="425"/>
      <c r="I98" s="425"/>
    </row>
    <row r="99" spans="1:9" ht="15" customHeight="1">
      <c r="A99" s="70"/>
      <c r="B99" s="70"/>
      <c r="C99" s="70"/>
      <c r="D99" s="70"/>
      <c r="E99" s="70"/>
      <c r="F99" s="70"/>
      <c r="G99" s="70"/>
      <c r="H99" s="70"/>
      <c r="I99" s="231"/>
    </row>
    <row r="100" ht="15">
      <c r="A100" s="81" t="s">
        <v>150</v>
      </c>
    </row>
    <row r="101" ht="15">
      <c r="A101" s="81"/>
    </row>
    <row r="102" spans="2:7" ht="15">
      <c r="B102" s="421" t="s">
        <v>17</v>
      </c>
      <c r="C102" s="422"/>
      <c r="D102" s="422"/>
      <c r="E102" s="423"/>
      <c r="F102" s="424" t="s">
        <v>22</v>
      </c>
      <c r="G102" s="424"/>
    </row>
    <row r="103" spans="1:10" s="83" customFormat="1" ht="15" customHeight="1">
      <c r="A103" s="82"/>
      <c r="B103" s="415" t="s">
        <v>261</v>
      </c>
      <c r="C103" s="416"/>
      <c r="D103" s="416"/>
      <c r="E103" s="417"/>
      <c r="F103" s="418">
        <v>100000000</v>
      </c>
      <c r="G103" s="419"/>
      <c r="J103" s="95"/>
    </row>
    <row r="104" spans="2:7" ht="15">
      <c r="B104" s="421" t="s">
        <v>38</v>
      </c>
      <c r="C104" s="422"/>
      <c r="D104" s="422"/>
      <c r="E104" s="423"/>
      <c r="F104" s="420">
        <f>SUM(F103:F103)</f>
        <v>100000000</v>
      </c>
      <c r="G104" s="420"/>
    </row>
    <row r="105" spans="9:11" ht="14.25">
      <c r="I105" s="84"/>
      <c r="J105" s="84"/>
      <c r="K105" s="84"/>
    </row>
    <row r="106" spans="1:10" ht="15">
      <c r="A106" s="81" t="s">
        <v>151</v>
      </c>
      <c r="J106" s="152"/>
    </row>
    <row r="107" ht="15">
      <c r="A107" s="81"/>
    </row>
    <row r="108" spans="2:7" ht="15">
      <c r="B108" s="421" t="s">
        <v>17</v>
      </c>
      <c r="C108" s="422"/>
      <c r="D108" s="422"/>
      <c r="E108" s="423"/>
      <c r="F108" s="421" t="s">
        <v>22</v>
      </c>
      <c r="G108" s="423"/>
    </row>
    <row r="109" spans="2:7" ht="15.75" customHeight="1">
      <c r="B109" s="415" t="s">
        <v>285</v>
      </c>
      <c r="C109" s="416"/>
      <c r="D109" s="416"/>
      <c r="E109" s="417"/>
      <c r="F109" s="418">
        <v>35000000</v>
      </c>
      <c r="G109" s="419"/>
    </row>
    <row r="110" spans="2:7" ht="15" customHeight="1">
      <c r="B110" s="415" t="s">
        <v>256</v>
      </c>
      <c r="C110" s="416"/>
      <c r="D110" s="416"/>
      <c r="E110" s="417"/>
      <c r="F110" s="418">
        <v>30000000</v>
      </c>
      <c r="G110" s="419"/>
    </row>
    <row r="111" spans="2:7" ht="18" customHeight="1">
      <c r="B111" s="415" t="s">
        <v>294</v>
      </c>
      <c r="C111" s="416"/>
      <c r="D111" s="416"/>
      <c r="E111" s="417"/>
      <c r="F111" s="418">
        <v>16350000</v>
      </c>
      <c r="G111" s="419"/>
    </row>
    <row r="112" spans="2:7" ht="15" customHeight="1">
      <c r="B112" s="415" t="s">
        <v>258</v>
      </c>
      <c r="C112" s="416"/>
      <c r="D112" s="416"/>
      <c r="E112" s="417"/>
      <c r="F112" s="418">
        <v>40000000</v>
      </c>
      <c r="G112" s="419"/>
    </row>
    <row r="113" spans="2:7" ht="15" customHeight="1">
      <c r="B113" s="415" t="s">
        <v>259</v>
      </c>
      <c r="C113" s="416"/>
      <c r="D113" s="416"/>
      <c r="E113" s="417"/>
      <c r="F113" s="418">
        <v>30000000</v>
      </c>
      <c r="G113" s="419"/>
    </row>
    <row r="114" spans="2:7" ht="17.25" customHeight="1">
      <c r="B114" s="415" t="s">
        <v>262</v>
      </c>
      <c r="C114" s="416"/>
      <c r="D114" s="416"/>
      <c r="E114" s="417"/>
      <c r="F114" s="418">
        <v>55000000</v>
      </c>
      <c r="G114" s="419"/>
    </row>
    <row r="115" spans="2:7" ht="22.5" customHeight="1">
      <c r="B115" s="415" t="s">
        <v>287</v>
      </c>
      <c r="C115" s="416"/>
      <c r="D115" s="416"/>
      <c r="E115" s="417"/>
      <c r="F115" s="418">
        <v>30000000</v>
      </c>
      <c r="G115" s="419"/>
    </row>
    <row r="116" spans="2:7" ht="34.5" customHeight="1">
      <c r="B116" s="415" t="s">
        <v>284</v>
      </c>
      <c r="C116" s="416"/>
      <c r="D116" s="416"/>
      <c r="E116" s="417"/>
      <c r="F116" s="418">
        <v>15000000</v>
      </c>
      <c r="G116" s="419"/>
    </row>
    <row r="117" spans="2:7" ht="15" customHeight="1">
      <c r="B117" s="421" t="s">
        <v>38</v>
      </c>
      <c r="C117" s="422"/>
      <c r="D117" s="422"/>
      <c r="E117" s="423"/>
      <c r="F117" s="420">
        <f>SUM(F109:F116)</f>
        <v>251350000</v>
      </c>
      <c r="G117" s="420"/>
    </row>
    <row r="118" spans="2:7" ht="15" customHeight="1">
      <c r="B118" s="229"/>
      <c r="C118" s="229"/>
      <c r="D118" s="229"/>
      <c r="E118" s="229"/>
      <c r="F118" s="230"/>
      <c r="G118" s="230"/>
    </row>
    <row r="119" spans="1:7" s="79" customFormat="1" ht="15">
      <c r="A119" s="81" t="s">
        <v>216</v>
      </c>
      <c r="B119" s="100"/>
      <c r="C119" s="100"/>
      <c r="D119" s="100"/>
      <c r="E119" s="100"/>
      <c r="F119" s="101"/>
      <c r="G119" s="101"/>
    </row>
    <row r="120" spans="1:7" s="79" customFormat="1" ht="15">
      <c r="A120" s="81"/>
      <c r="B120" s="100"/>
      <c r="C120" s="100"/>
      <c r="D120" s="100"/>
      <c r="E120" s="100"/>
      <c r="F120" s="101"/>
      <c r="G120" s="101"/>
    </row>
    <row r="121" spans="2:7" s="79" customFormat="1" ht="15">
      <c r="B121" s="421" t="s">
        <v>17</v>
      </c>
      <c r="C121" s="422"/>
      <c r="D121" s="422"/>
      <c r="E121" s="423"/>
      <c r="F121" s="424" t="s">
        <v>22</v>
      </c>
      <c r="G121" s="424"/>
    </row>
    <row r="122" spans="1:10" s="79" customFormat="1" ht="15" customHeight="1">
      <c r="A122" s="81"/>
      <c r="B122" s="415" t="s">
        <v>291</v>
      </c>
      <c r="C122" s="416"/>
      <c r="D122" s="416"/>
      <c r="E122" s="417"/>
      <c r="F122" s="418">
        <v>50000000</v>
      </c>
      <c r="G122" s="419"/>
      <c r="J122" s="151"/>
    </row>
    <row r="123" spans="1:10" s="79" customFormat="1" ht="22.5" customHeight="1">
      <c r="A123" s="81"/>
      <c r="B123" s="415" t="s">
        <v>254</v>
      </c>
      <c r="C123" s="416"/>
      <c r="D123" s="416"/>
      <c r="E123" s="417"/>
      <c r="F123" s="418">
        <v>170000000</v>
      </c>
      <c r="G123" s="419"/>
      <c r="J123" s="151"/>
    </row>
    <row r="124" spans="2:7" s="79" customFormat="1" ht="15">
      <c r="B124" s="421" t="s">
        <v>38</v>
      </c>
      <c r="C124" s="422"/>
      <c r="D124" s="422"/>
      <c r="E124" s="423"/>
      <c r="F124" s="420">
        <f>SUM(F122:F123)</f>
        <v>220000000</v>
      </c>
      <c r="G124" s="420"/>
    </row>
    <row r="125" spans="2:7" s="79" customFormat="1" ht="15">
      <c r="B125" s="100"/>
      <c r="C125" s="100"/>
      <c r="D125" s="100"/>
      <c r="E125" s="100"/>
      <c r="F125" s="101"/>
      <c r="G125" s="101"/>
    </row>
    <row r="126" spans="2:7" s="79" customFormat="1" ht="15">
      <c r="B126" s="100"/>
      <c r="C126" s="100"/>
      <c r="D126" s="100"/>
      <c r="E126" s="100"/>
      <c r="F126" s="101"/>
      <c r="G126" s="101"/>
    </row>
    <row r="127" spans="2:7" s="79" customFormat="1" ht="15">
      <c r="B127" s="100"/>
      <c r="C127" s="100"/>
      <c r="D127" s="100"/>
      <c r="E127" s="100"/>
      <c r="F127" s="101"/>
      <c r="G127" s="101"/>
    </row>
    <row r="128" spans="1:9" ht="15">
      <c r="A128" s="73" t="s">
        <v>154</v>
      </c>
      <c r="B128" s="74"/>
      <c r="C128" s="74"/>
      <c r="D128" s="74"/>
      <c r="E128" s="74"/>
      <c r="F128" s="74"/>
      <c r="G128" s="75">
        <f>+'Gral y X Prog.'!G65</f>
        <v>61753256.78</v>
      </c>
      <c r="H128" s="74"/>
      <c r="I128" s="74"/>
    </row>
    <row r="129" spans="2:7" s="79" customFormat="1" ht="15">
      <c r="B129" s="100"/>
      <c r="C129" s="100"/>
      <c r="D129" s="100"/>
      <c r="E129" s="100"/>
      <c r="F129" s="101"/>
      <c r="G129" s="101"/>
    </row>
    <row r="130" spans="2:9" s="79" customFormat="1" ht="15">
      <c r="B130" s="421" t="s">
        <v>17</v>
      </c>
      <c r="C130" s="422"/>
      <c r="D130" s="422"/>
      <c r="E130" s="423"/>
      <c r="F130" s="424" t="s">
        <v>22</v>
      </c>
      <c r="G130" s="424"/>
      <c r="H130" s="424" t="s">
        <v>176</v>
      </c>
      <c r="I130" s="424"/>
    </row>
    <row r="131" spans="2:9" s="79" customFormat="1" ht="37.5" customHeight="1">
      <c r="B131" s="415" t="s">
        <v>320</v>
      </c>
      <c r="C131" s="416"/>
      <c r="D131" s="416"/>
      <c r="E131" s="417"/>
      <c r="F131" s="440">
        <v>40000000</v>
      </c>
      <c r="G131" s="441"/>
      <c r="H131" s="415" t="s">
        <v>321</v>
      </c>
      <c r="I131" s="416"/>
    </row>
    <row r="132" spans="2:9" s="79" customFormat="1" ht="37.5" customHeight="1">
      <c r="B132" s="415" t="s">
        <v>273</v>
      </c>
      <c r="C132" s="416"/>
      <c r="D132" s="416"/>
      <c r="E132" s="417"/>
      <c r="F132" s="418">
        <f>20103256.78+1750000</f>
        <v>21853256.78</v>
      </c>
      <c r="G132" s="419"/>
      <c r="H132" s="415" t="s">
        <v>322</v>
      </c>
      <c r="I132" s="416"/>
    </row>
    <row r="133" spans="2:9" s="79" customFormat="1" ht="15">
      <c r="B133" s="421" t="s">
        <v>38</v>
      </c>
      <c r="C133" s="422"/>
      <c r="D133" s="422"/>
      <c r="E133" s="423"/>
      <c r="F133" s="420">
        <f>SUM(F131:F132)</f>
        <v>61853256.78</v>
      </c>
      <c r="G133" s="420"/>
      <c r="H133" s="439"/>
      <c r="I133" s="439"/>
    </row>
    <row r="134" spans="2:7" s="79" customFormat="1" ht="15">
      <c r="B134" s="100"/>
      <c r="C134" s="100"/>
      <c r="D134" s="100"/>
      <c r="E134" s="100"/>
      <c r="F134" s="101"/>
      <c r="G134" s="101"/>
    </row>
    <row r="135" spans="2:7" s="79" customFormat="1" ht="15">
      <c r="B135" s="100"/>
      <c r="C135" s="100"/>
      <c r="D135" s="100"/>
      <c r="E135" s="100"/>
      <c r="F135" s="101"/>
      <c r="G135" s="101"/>
    </row>
    <row r="136" spans="2:7" s="79" customFormat="1" ht="15">
      <c r="B136" s="100"/>
      <c r="C136" s="100"/>
      <c r="D136" s="100"/>
      <c r="E136" s="100"/>
      <c r="F136" s="101"/>
      <c r="G136" s="101"/>
    </row>
    <row r="137" spans="2:7" s="79" customFormat="1" ht="15">
      <c r="B137" s="100"/>
      <c r="C137" s="100"/>
      <c r="D137" s="100"/>
      <c r="E137" s="100"/>
      <c r="F137" s="101"/>
      <c r="G137" s="101"/>
    </row>
    <row r="138" spans="2:7" s="79" customFormat="1" ht="15">
      <c r="B138" s="100"/>
      <c r="C138" s="100"/>
      <c r="D138" s="100"/>
      <c r="E138" s="100"/>
      <c r="F138" s="101"/>
      <c r="G138" s="101"/>
    </row>
    <row r="139" spans="2:7" s="79" customFormat="1" ht="15">
      <c r="B139" s="100"/>
      <c r="C139" s="100"/>
      <c r="D139" s="100"/>
      <c r="E139" s="100"/>
      <c r="F139" s="101"/>
      <c r="G139" s="101"/>
    </row>
    <row r="140" spans="2:7" s="79" customFormat="1" ht="15">
      <c r="B140" s="100"/>
      <c r="C140" s="100"/>
      <c r="D140" s="100"/>
      <c r="E140" s="100"/>
      <c r="F140" s="101"/>
      <c r="G140" s="101"/>
    </row>
    <row r="141" spans="2:7" s="79" customFormat="1" ht="15">
      <c r="B141" s="100"/>
      <c r="C141" s="100"/>
      <c r="D141" s="100"/>
      <c r="E141" s="100"/>
      <c r="F141" s="101"/>
      <c r="G141" s="101"/>
    </row>
    <row r="142" spans="2:7" s="79" customFormat="1" ht="15">
      <c r="B142" s="100"/>
      <c r="C142" s="100"/>
      <c r="D142" s="100"/>
      <c r="E142" s="100"/>
      <c r="F142" s="101"/>
      <c r="G142" s="101"/>
    </row>
  </sheetData>
  <sheetProtection/>
  <protectedRanges>
    <protectedRange password="EBFB" sqref="F21" name="SUPERAVIT_1"/>
  </protectedRanges>
  <mergeCells count="73">
    <mergeCell ref="B109:E109"/>
    <mergeCell ref="A95:I95"/>
    <mergeCell ref="F131:G131"/>
    <mergeCell ref="F130:G130"/>
    <mergeCell ref="B112:E112"/>
    <mergeCell ref="F112:G112"/>
    <mergeCell ref="F117:G117"/>
    <mergeCell ref="H130:I130"/>
    <mergeCell ref="B130:E130"/>
    <mergeCell ref="F123:G123"/>
    <mergeCell ref="B121:E121"/>
    <mergeCell ref="H133:I133"/>
    <mergeCell ref="H131:I131"/>
    <mergeCell ref="B114:E114"/>
    <mergeCell ref="B117:E117"/>
    <mergeCell ref="B122:E122"/>
    <mergeCell ref="B123:E123"/>
    <mergeCell ref="F122:G122"/>
    <mergeCell ref="A70:I70"/>
    <mergeCell ref="B21:E21"/>
    <mergeCell ref="F22:G22"/>
    <mergeCell ref="F23:G23"/>
    <mergeCell ref="F24:G24"/>
    <mergeCell ref="F21:G21"/>
    <mergeCell ref="A59:I59"/>
    <mergeCell ref="A12:I12"/>
    <mergeCell ref="B22:E22"/>
    <mergeCell ref="A5:I5"/>
    <mergeCell ref="A17:I17"/>
    <mergeCell ref="A63:I63"/>
    <mergeCell ref="A56:I56"/>
    <mergeCell ref="B23:E23"/>
    <mergeCell ref="A15:E15"/>
    <mergeCell ref="A1:I1"/>
    <mergeCell ref="A2:I2"/>
    <mergeCell ref="A3:I3"/>
    <mergeCell ref="A53:I53"/>
    <mergeCell ref="B24:E24"/>
    <mergeCell ref="B20:E20"/>
    <mergeCell ref="F20:G20"/>
    <mergeCell ref="A7:E7"/>
    <mergeCell ref="A8:I8"/>
    <mergeCell ref="A10:E10"/>
    <mergeCell ref="B111:E111"/>
    <mergeCell ref="F111:G111"/>
    <mergeCell ref="A98:I98"/>
    <mergeCell ref="F104:G104"/>
    <mergeCell ref="B104:E104"/>
    <mergeCell ref="F102:G102"/>
    <mergeCell ref="F103:G103"/>
    <mergeCell ref="F109:G109"/>
    <mergeCell ref="F108:G108"/>
    <mergeCell ref="B102:E102"/>
    <mergeCell ref="B133:E133"/>
    <mergeCell ref="F133:G133"/>
    <mergeCell ref="B131:E131"/>
    <mergeCell ref="B113:E113"/>
    <mergeCell ref="B116:E116"/>
    <mergeCell ref="F114:G114"/>
    <mergeCell ref="F116:G116"/>
    <mergeCell ref="F115:G115"/>
    <mergeCell ref="B115:E115"/>
    <mergeCell ref="F121:G121"/>
    <mergeCell ref="B132:E132"/>
    <mergeCell ref="F132:G132"/>
    <mergeCell ref="H132:I132"/>
    <mergeCell ref="F124:G124"/>
    <mergeCell ref="B124:E124"/>
    <mergeCell ref="B103:E103"/>
    <mergeCell ref="B108:E108"/>
    <mergeCell ref="B110:E110"/>
    <mergeCell ref="F110:G110"/>
    <mergeCell ref="F113:G1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Rebeca Vasquez</cp:lastModifiedBy>
  <cp:lastPrinted>2015-05-12T18:18:25Z</cp:lastPrinted>
  <dcterms:created xsi:type="dcterms:W3CDTF">1996-11-27T10:00:04Z</dcterms:created>
  <dcterms:modified xsi:type="dcterms:W3CDTF">2017-03-24T18:49:20Z</dcterms:modified>
  <cp:category/>
  <cp:version/>
  <cp:contentType/>
  <cp:contentStatus/>
</cp:coreProperties>
</file>