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10230" windowHeight="7560" activeTab="0"/>
  </bookViews>
  <sheets>
    <sheet name="Ingresos" sheetId="1" r:id="rId1"/>
    <sheet name="Prog-I Detalle" sheetId="2" r:id="rId2"/>
    <sheet name="Prog-II Detalle" sheetId="3" r:id="rId3"/>
    <sheet name="Prog-III Detalle" sheetId="4" r:id="rId4"/>
    <sheet name="Prog-IV Detalle" sheetId="5" r:id="rId5"/>
    <sheet name="Gral y X Prog." sheetId="6" r:id="rId6"/>
    <sheet name="Eg. X Partida" sheetId="7" r:id="rId7"/>
    <sheet name="Gral. de Egresos" sheetId="8" r:id="rId8"/>
    <sheet name="Anexo 6" sheetId="9" r:id="rId9"/>
    <sheet name="Cuadro 5" sheetId="10" r:id="rId10"/>
    <sheet name="ORIGEN Y APLICACION" sheetId="11" r:id="rId11"/>
    <sheet name="Just. Ingresos" sheetId="12" r:id="rId12"/>
    <sheet name="JUSTIFICACION EGRESOS" sheetId="13" r:id="rId13"/>
    <sheet name="Indice" sheetId="14" r:id="rId14"/>
    <sheet name="Hoja2" sheetId="15" r:id="rId15"/>
    <sheet name="Hoja3" sheetId="16" r:id="rId16"/>
    <sheet name="Hoja1" sheetId="17" r:id="rId17"/>
    <sheet name="Hoja4" sheetId="18" r:id="rId18"/>
    <sheet name="Hoja5" sheetId="19" r:id="rId19"/>
  </sheets>
  <externalReferences>
    <externalReference r:id="rId22"/>
  </externalReferences>
  <definedNames>
    <definedName name="_xlnm.Print_Area" localSheetId="6">'Eg. X Partida'!$A$1:$G$31</definedName>
    <definedName name="_xlnm.Print_Area" localSheetId="5">'Gral y X Prog.'!$A$1:$L$70</definedName>
    <definedName name="_xlnm.Print_Area" localSheetId="0">'Ingresos'!$A$1:$D$19</definedName>
    <definedName name="_xlnm.Print_Area" localSheetId="12">'JUSTIFICACION EGRESOS'!$A$1:$I$248</definedName>
    <definedName name="_xlnm.Print_Area" localSheetId="10">'ORIGEN Y APLICACION'!$A$1:$H$137</definedName>
    <definedName name="_xlnm.Print_Area" localSheetId="1">'Prog-I Detalle'!$A$1:$C$13</definedName>
    <definedName name="_xlnm.Print_Area" localSheetId="2">'Prog-II Detalle'!$A$1:$C$40</definedName>
    <definedName name="_xlnm.Print_Area" localSheetId="3">'Prog-III Detalle'!$A$1:$C$44</definedName>
    <definedName name="_xlnm.Print_Area" localSheetId="4">'Prog-IV Detalle'!$A$1:$E$27</definedName>
    <definedName name="_xlnm.Print_Titles" localSheetId="5">'Gral y X Prog.'!$A:$L,'Gral y X Prog.'!$1:$7</definedName>
    <definedName name="_xlnm.Print_Titles" localSheetId="13">'Indice'!$1:$5</definedName>
    <definedName name="_xlnm.Print_Titles" localSheetId="11">'Just. Ingresos'!$A:$F,'Just. Ingresos'!$1:$4</definedName>
    <definedName name="_xlnm.Print_Titles" localSheetId="12">'JUSTIFICACION EGRESOS'!$A:$I,'JUSTIFICACION EGRESOS'!$1:$4</definedName>
    <definedName name="_xlnm.Print_Titles" localSheetId="10">'ORIGEN Y APLICACION'!$A:$H,'ORIGEN Y APLICACION'!$1:$7</definedName>
    <definedName name="_xlnm.Print_Titles" localSheetId="1">'Prog-I Detalle'!$1:$7</definedName>
    <definedName name="_xlnm.Print_Titles" localSheetId="2">'Prog-II Detalle'!$1:$5</definedName>
    <definedName name="_xlnm.Print_Titles" localSheetId="3">'Prog-III Detalle'!$A:$C,'Prog-III Detalle'!$1:$5</definedName>
    <definedName name="_xlnm.Print_Titles" localSheetId="4">'Prog-IV Detalle'!$1:$5</definedName>
  </definedNames>
  <calcPr fullCalcOnLoad="1"/>
</workbook>
</file>

<file path=xl/comments1.xml><?xml version="1.0" encoding="utf-8"?>
<comments xmlns="http://schemas.openxmlformats.org/spreadsheetml/2006/main">
  <authors>
    <author>Rebeca Vasquez</author>
  </authors>
  <commentList>
    <comment ref="C8" authorId="0">
      <text>
        <r>
          <rPr>
            <b/>
            <sz val="9"/>
            <rFont val="Tahoma"/>
            <family val="2"/>
          </rPr>
          <t>Rebeca Vasquez:</t>
        </r>
        <r>
          <rPr>
            <sz val="9"/>
            <rFont val="Tahoma"/>
            <family val="2"/>
          </rPr>
          <t xml:space="preserve">
Transferencia 2017 Comité Persona Joven </t>
        </r>
      </text>
    </comment>
    <comment ref="C9" authorId="0">
      <text>
        <r>
          <rPr>
            <b/>
            <sz val="9"/>
            <rFont val="Tahoma"/>
            <family val="2"/>
          </rPr>
          <t>Rebeca Vasquez:</t>
        </r>
        <r>
          <rPr>
            <sz val="9"/>
            <rFont val="Tahoma"/>
            <family val="2"/>
          </rPr>
          <t xml:space="preserve">
Saldo pendiente de presupuestar de las ayudas de CONAPAM</t>
        </r>
      </text>
    </comment>
    <comment ref="C13" authorId="0">
      <text>
        <r>
          <rPr>
            <b/>
            <sz val="9"/>
            <rFont val="Tahoma"/>
            <family val="2"/>
          </rPr>
          <t>Rebeca Vasquez:</t>
        </r>
        <r>
          <rPr>
            <sz val="9"/>
            <rFont val="Tahoma"/>
            <family val="2"/>
          </rPr>
          <t xml:space="preserve">
Partidas Específicas 2017</t>
        </r>
      </text>
    </comment>
  </commentList>
</comments>
</file>

<file path=xl/comments10.xml><?xml version="1.0" encoding="utf-8"?>
<comments xmlns="http://schemas.openxmlformats.org/spreadsheetml/2006/main">
  <authors>
    <author>Flor de Mar?a Alfaro</author>
  </authors>
  <commentList>
    <comment ref="A4" authorId="0">
      <text>
        <r>
          <rPr>
            <sz val="8"/>
            <rFont val="Tahoma"/>
            <family val="2"/>
          </rPr>
          <t xml:space="preserve">NO REMITIR RENGLONES SIN DATOS.
</t>
        </r>
      </text>
    </comment>
  </commentList>
</comments>
</file>

<file path=xl/sharedStrings.xml><?xml version="1.0" encoding="utf-8"?>
<sst xmlns="http://schemas.openxmlformats.org/spreadsheetml/2006/main" count="998" uniqueCount="522">
  <si>
    <t>Mat y Productos Minerales y Asfálticos</t>
  </si>
  <si>
    <t>Equipo y Mob Edu, Deport y Recreativo.</t>
  </si>
  <si>
    <t>Otras Construc, adiciones y mejoras</t>
  </si>
  <si>
    <t>Transf corrientes al Gobierno Central</t>
  </si>
  <si>
    <t>Transf corrientes organos desconcent</t>
  </si>
  <si>
    <t>Transf corr Inst. Desc. No Empresariales</t>
  </si>
  <si>
    <t>Transf corrientes Gobiernos Locales</t>
  </si>
  <si>
    <t>Trasnf Capital Instit decent no empres</t>
  </si>
  <si>
    <t>Amort Prést. Instit Des. No Empresariales</t>
  </si>
  <si>
    <t>Sumas Destino especifico sin asignación presupuestaria</t>
  </si>
  <si>
    <t>Vías de Comunicación</t>
  </si>
  <si>
    <t>**,**,03,04,03</t>
  </si>
  <si>
    <t>Comisiones y Otros Gastos S/Prés. Inte</t>
  </si>
  <si>
    <t>Cuentas especiales</t>
  </si>
  <si>
    <t>Monto</t>
  </si>
  <si>
    <t>Comentarios</t>
  </si>
  <si>
    <t>DETALLE GENERAL DE INGRESOS</t>
  </si>
  <si>
    <t>DETALLE</t>
  </si>
  <si>
    <t>Total</t>
  </si>
  <si>
    <t>MUNICIPALIDAD DE SANTA ANA</t>
  </si>
  <si>
    <t>CÓDIGO</t>
  </si>
  <si>
    <t>NOMBRE DE LA CUENTA</t>
  </si>
  <si>
    <t>MONTO</t>
  </si>
  <si>
    <t>PROGRAMA II</t>
  </si>
  <si>
    <t>PROGRAMA I</t>
  </si>
  <si>
    <t>BIENES DURADEROS</t>
  </si>
  <si>
    <t>PROGRAMA III</t>
  </si>
  <si>
    <t>Bienes Duraderos</t>
  </si>
  <si>
    <t>Servicios Generales</t>
  </si>
  <si>
    <t>Equipo de Transporte</t>
  </si>
  <si>
    <t>Eq. Y Prog. De Cómputo</t>
  </si>
  <si>
    <t>Servicios</t>
  </si>
  <si>
    <t>Materiales y Suministros</t>
  </si>
  <si>
    <t>Alimentos y Bebidas</t>
  </si>
  <si>
    <t>DETALLE GENERAL DE EGRESOS</t>
  </si>
  <si>
    <t>CUENTA</t>
  </si>
  <si>
    <t>PRESUPUESTO</t>
  </si>
  <si>
    <t>%</t>
  </si>
  <si>
    <t>TOTAL</t>
  </si>
  <si>
    <t>REMUNERACIONES</t>
  </si>
  <si>
    <t>SERVICIOS</t>
  </si>
  <si>
    <t>MATERIALES Y SUMINISTROS</t>
  </si>
  <si>
    <t>INTERESES Y COMISIONES</t>
  </si>
  <si>
    <t>TRANSFERENCIAS CORRIENTES</t>
  </si>
  <si>
    <t>TRANSFERENCIAS DE CAPITAL</t>
  </si>
  <si>
    <t>AMORTIZACIÓN</t>
  </si>
  <si>
    <t>SECCIÓN DE EGRESOS POR PARTIDA</t>
  </si>
  <si>
    <t>GENERAL Y POR PROGRAMA</t>
  </si>
  <si>
    <t xml:space="preserve">JUSTIFICACIÓN DE INGRESOS </t>
  </si>
  <si>
    <t>Superávit 10% Aporte CONAGEBIO</t>
  </si>
  <si>
    <t>Superávit 70% Aporte Fondo Parques Nacionales.</t>
  </si>
  <si>
    <t>Superávit 10% Juntas de Educación.</t>
  </si>
  <si>
    <t>PROGRAMA I: ADMINISTRACION</t>
  </si>
  <si>
    <t>I</t>
  </si>
  <si>
    <t>Saldo de Partidas Específicas</t>
  </si>
  <si>
    <t>22</t>
  </si>
  <si>
    <t xml:space="preserve">TOTAL </t>
  </si>
  <si>
    <t>Firma del funcionario responsable</t>
  </si>
  <si>
    <t>**,**,01,05,03</t>
  </si>
  <si>
    <t>Transporte en el exterior</t>
  </si>
  <si>
    <t>Combustibles y lubricantes</t>
  </si>
  <si>
    <t>CUADRO No. 5</t>
  </si>
  <si>
    <t>TRANSFERENCIAS CORRIENTES Y DE CAPITAL A FAVOR DE ENTIDADES PRIVADAS SIN FINES DE LUCRO</t>
  </si>
  <si>
    <t>Código de gasto</t>
  </si>
  <si>
    <t>NOMBRE DEL BENEFICIARIO CLASIFICADO SEGÚN PARTIDA Y GRUPO DE EGRESOS</t>
  </si>
  <si>
    <t>Cédula Jurídica (entidad privada)</t>
  </si>
  <si>
    <t>FUNDAMENTO LEGAL</t>
  </si>
  <si>
    <t>FINALIDAD DE LA TRANSFERENCIA</t>
  </si>
  <si>
    <t>Elaborado por: Rebeca Vásquez Herrera</t>
  </si>
  <si>
    <t>Anexo N°6 Aportes en especie para servicios y proyectos comunales</t>
  </si>
  <si>
    <t>PARTIDA</t>
  </si>
  <si>
    <t>TOTALES POR EL OBJETO DEL GASTO</t>
  </si>
  <si>
    <t>ACTIVOS FINANCIEROS</t>
  </si>
  <si>
    <t>CUENTAS ESPECIALES</t>
  </si>
  <si>
    <t>PROGRAMA II: Servicios Comunales</t>
  </si>
  <si>
    <t>PROGRAMA III: Inversiones</t>
  </si>
  <si>
    <t>TOTALES</t>
  </si>
  <si>
    <t xml:space="preserve">     </t>
  </si>
  <si>
    <t>CUADRO No. 1</t>
  </si>
  <si>
    <t>DETALLE DE ORIGEN Y APLICACIÓN DE RECURSOS ESPECÍFICOS</t>
  </si>
  <si>
    <t>INGRESO ESPECÍFICO</t>
  </si>
  <si>
    <t>CODIGO SEGÚN CLASIFICADOR DE INGRESOS</t>
  </si>
  <si>
    <t>APLICACIÓN</t>
  </si>
  <si>
    <t>Programa</t>
  </si>
  <si>
    <t>Act/Serv/Grupo</t>
  </si>
  <si>
    <t>Proyecto</t>
  </si>
  <si>
    <t>SECCIÓN DE EGRESOS DETALLADOS GENERAL Y POR PROGRAMA</t>
  </si>
  <si>
    <t>PROGRAMA I: Dirección y Administración General</t>
  </si>
  <si>
    <t>**,**,00,03,03</t>
  </si>
  <si>
    <t>**,**,01,01,02</t>
  </si>
  <si>
    <t>**,**,01,04,06</t>
  </si>
  <si>
    <t>**,**,01,04,99</t>
  </si>
  <si>
    <t>**,**,02,01,04</t>
  </si>
  <si>
    <t>**,**,02,02,03</t>
  </si>
  <si>
    <t>**,**,02,03,02</t>
  </si>
  <si>
    <t>**,**,05,01,02</t>
  </si>
  <si>
    <t>**,**,05,01,04</t>
  </si>
  <si>
    <t>**,**,05,01,05</t>
  </si>
  <si>
    <t>**,**,05,01,07</t>
  </si>
  <si>
    <t>**,**,05,02,01</t>
  </si>
  <si>
    <t>**,**,05,02,02</t>
  </si>
  <si>
    <t>**,**,05,02,99</t>
  </si>
  <si>
    <t>**,**,06,01,01</t>
  </si>
  <si>
    <t>**,**,06,01,02</t>
  </si>
  <si>
    <t>**,**,06,01,03</t>
  </si>
  <si>
    <t>**,**,06,01,04</t>
  </si>
  <si>
    <t>**,**,07,01,03</t>
  </si>
  <si>
    <t>**,**,08,02,03</t>
  </si>
  <si>
    <t>**,**,09,02,02</t>
  </si>
  <si>
    <t>Saldo por Asignar si es positivo</t>
  </si>
  <si>
    <t>CODIGO</t>
  </si>
  <si>
    <t xml:space="preserve">MONTO </t>
  </si>
  <si>
    <t xml:space="preserve">TOTAL DE INGRESOS ANTES SUPERÁVIT </t>
  </si>
  <si>
    <t>3,3,1,0,00,00,0,0,000</t>
  </si>
  <si>
    <t>3,3,2,0,00,00,0,0,000</t>
  </si>
  <si>
    <t>TOTAL DE INGRESOS</t>
  </si>
  <si>
    <t>Código Presupuestario Ingreso</t>
  </si>
  <si>
    <t>JUSTIFICACIÓN DE EGRESOS</t>
  </si>
  <si>
    <t>Servicios:</t>
  </si>
  <si>
    <t>Tintas, Pinturas y Diluyentes</t>
  </si>
  <si>
    <t>Remuneraciones</t>
  </si>
  <si>
    <t>II</t>
  </si>
  <si>
    <t>09</t>
  </si>
  <si>
    <t>IV</t>
  </si>
  <si>
    <t>3,3,0,0,00,00,0,0,000</t>
  </si>
  <si>
    <t>Otros Proyectos</t>
  </si>
  <si>
    <t>Otros Fondos e Inversiones</t>
  </si>
  <si>
    <t>RECURSOS DE VIGENCIAS ANTERIORES</t>
  </si>
  <si>
    <t>Materiales y Suministros:</t>
  </si>
  <si>
    <t>Transferencias Corrientes</t>
  </si>
  <si>
    <t>Otros servicios de Gestión y Apoyo</t>
  </si>
  <si>
    <t>01</t>
  </si>
  <si>
    <t>02</t>
  </si>
  <si>
    <t>Décimotercer mes</t>
  </si>
  <si>
    <t>Edificios</t>
  </si>
  <si>
    <t>Programa IV: Part. Específicas</t>
  </si>
  <si>
    <t>PROGRAMA IV: Partidas Específicas</t>
  </si>
  <si>
    <t>Cuenta Presupuestaria</t>
  </si>
  <si>
    <t>Alquiler de Maquinaria, Equipo y Mob.</t>
  </si>
  <si>
    <t>Equipo y Mobiliario de Oficina</t>
  </si>
  <si>
    <t>Intereses y Comisiones</t>
  </si>
  <si>
    <t>INDICE</t>
  </si>
  <si>
    <t>Justificación de Egresos Programa I</t>
  </si>
  <si>
    <t>Justificación de Egresos Programa II</t>
  </si>
  <si>
    <t>Justificación de Egresos Programa III</t>
  </si>
  <si>
    <t>Detalle de General de Ingresos</t>
  </si>
  <si>
    <t>Sección de Egresos Detallados General y por Programa</t>
  </si>
  <si>
    <t>Detalle de Origen y Aplicación de Recursos Específicos</t>
  </si>
  <si>
    <t>Justificación de Egresos Programa IV</t>
  </si>
  <si>
    <t>Edificios:</t>
  </si>
  <si>
    <t>Vías de Comunicación:</t>
  </si>
  <si>
    <t>Justificación de los Ingresos</t>
  </si>
  <si>
    <t>Amortización</t>
  </si>
  <si>
    <t>Transferencias de Capital</t>
  </si>
  <si>
    <t>Sección de Egresos por Partida General y por Programa</t>
  </si>
  <si>
    <t>Vías de Comunicación Terrestre</t>
  </si>
  <si>
    <t>III</t>
  </si>
  <si>
    <t>PROGRAMA IV</t>
  </si>
  <si>
    <t>Juntas de educación, 10% impuesto territorial y 10% IBI, Leyes 7509 y 7729</t>
  </si>
  <si>
    <t>Ley Nº7788 10% aporte CONAGEBIO</t>
  </si>
  <si>
    <t>Ley Nº7788 70% aporte Fondo Parques Nacionales</t>
  </si>
  <si>
    <t>Equipamiento de la Escuela Municipal de Artes Integradas</t>
  </si>
  <si>
    <t>Transf. Corrientes al Sector Público</t>
  </si>
  <si>
    <t>Transf. Corrientes Inst. Descent. no Empre.</t>
  </si>
  <si>
    <t>01,04,06,01,02</t>
  </si>
  <si>
    <t>01,04,06,01,03</t>
  </si>
  <si>
    <t>Superávit Juntas de Educación</t>
  </si>
  <si>
    <t>Superávit CONAGEBIO</t>
  </si>
  <si>
    <t>Superávit Fondo Parques Nacionales</t>
  </si>
  <si>
    <t>Educativos Culturales y Deportivos</t>
  </si>
  <si>
    <t>Consejo de Seguridad Vial, art. 217, Ley 7331-93</t>
  </si>
  <si>
    <t>Seguridad Víal</t>
  </si>
  <si>
    <t>Gastos de sanidad, artículo 47 Ley 5412-73</t>
  </si>
  <si>
    <t>Fondo Ley Simplificación y Eficiencia Tributarias Ley Nº 8114</t>
  </si>
  <si>
    <t>Proyectos de la Persona Joven</t>
  </si>
  <si>
    <t>**,**,00,02,01</t>
  </si>
  <si>
    <t>07</t>
  </si>
  <si>
    <t>04</t>
  </si>
  <si>
    <t>Anexo Nº 6</t>
  </si>
  <si>
    <t>Aportes en especie para servicios y proyectos comunales.</t>
  </si>
  <si>
    <t>BENEFICIARIO</t>
  </si>
  <si>
    <t>TOTAL (Debe ser igual al Servicio 31: Aportes en especie para servicios y proyectos).</t>
  </si>
  <si>
    <t>Elaborado por Rebeca Vásquez Herrera</t>
  </si>
  <si>
    <t>Matrícula EMAI</t>
  </si>
  <si>
    <t>Cuadro Nº5. Transferencias corrientes y de capital a favor de entidades privadas sin fines de lucro</t>
  </si>
  <si>
    <t>Detalle Gastos Programa I</t>
  </si>
  <si>
    <t>Detalle Gastos Programa II</t>
  </si>
  <si>
    <t>Detalle Gastos Programa III</t>
  </si>
  <si>
    <t>Detalle Gastos Programa IV</t>
  </si>
  <si>
    <t>Cuenta General</t>
  </si>
  <si>
    <t>Maquinaria y Equipo Diverso</t>
  </si>
  <si>
    <t>Publicidad y Propaganda</t>
  </si>
  <si>
    <t>Maderas y sus derivados</t>
  </si>
  <si>
    <t>Fondo del Impuesto sobre bienes inmuebles, 76% Ley Nº 7729</t>
  </si>
  <si>
    <t>Fondo de Parques Obras y Ornato</t>
  </si>
  <si>
    <t>Otros incentivos salariales</t>
  </si>
  <si>
    <t>Jornales</t>
  </si>
  <si>
    <t>10</t>
  </si>
  <si>
    <t>**,**,00,01,02</t>
  </si>
  <si>
    <t>**,**,05,01,03</t>
  </si>
  <si>
    <t>Equipo de Comunicación</t>
  </si>
  <si>
    <t>Tiempo Extraordinario</t>
  </si>
  <si>
    <t>**,**,02,03,01</t>
  </si>
  <si>
    <t>Materiales y productos Metálicos</t>
  </si>
  <si>
    <t>**,**,02,03,03</t>
  </si>
  <si>
    <t>**,**,01,03,02</t>
  </si>
  <si>
    <t>**,**,05,01,99</t>
  </si>
  <si>
    <t>04,01,00,05,02,01</t>
  </si>
  <si>
    <t>04,02,00,05,02,02</t>
  </si>
  <si>
    <t>04,06,00,05,02,99</t>
  </si>
  <si>
    <t>**,**,00,03,99</t>
  </si>
  <si>
    <t>06</t>
  </si>
  <si>
    <t>05</t>
  </si>
  <si>
    <t>**,**,06,04,01</t>
  </si>
  <si>
    <t>Transf.Corrientes a Asocaciones</t>
  </si>
  <si>
    <t>Detalle General de Egresos</t>
  </si>
  <si>
    <t>15</t>
  </si>
  <si>
    <t>21</t>
  </si>
  <si>
    <t>1,4,1,2,00,00,0,0,000</t>
  </si>
  <si>
    <t>Textiles y vestuarios</t>
  </si>
  <si>
    <t>Transporte dentro del país</t>
  </si>
  <si>
    <t>**,**,06,03,99</t>
  </si>
  <si>
    <t>Transferencias a terceras personas</t>
  </si>
  <si>
    <t>**,**,02,99,04</t>
  </si>
  <si>
    <t>**,**,01,05,01</t>
  </si>
  <si>
    <t>04,07,00,05,01,07</t>
  </si>
  <si>
    <t>03</t>
  </si>
  <si>
    <t>**,**,05,01,01</t>
  </si>
  <si>
    <t>Equipo de Producción</t>
  </si>
  <si>
    <t>**,**,01,05,02</t>
  </si>
  <si>
    <t>Víaticos dentro del país</t>
  </si>
  <si>
    <t>Servicios en ciencias económicas y sociales</t>
  </si>
  <si>
    <t>**,**,01,04,04</t>
  </si>
  <si>
    <t xml:space="preserve"> </t>
  </si>
  <si>
    <t>Otros Fondos e inversión</t>
  </si>
  <si>
    <t>16</t>
  </si>
  <si>
    <t>Const y mejoras deportivas del Cantón</t>
  </si>
  <si>
    <t>Otros servicios de gestión y apoyo</t>
  </si>
  <si>
    <t>Construcción y Equipamiento del Cecudi Lindora</t>
  </si>
  <si>
    <t>Const Cordon y Caños de las Calles, Distrito Pozos</t>
  </si>
  <si>
    <t>Remodelac del Parque Recreativo de Santa Martha, Dist Piedades.</t>
  </si>
  <si>
    <t>Construcción de Hogar de Ancianos Ensueños de Oro</t>
  </si>
  <si>
    <t>03,01,00,05,01,99</t>
  </si>
  <si>
    <t>02,10,10,06,03,99</t>
  </si>
  <si>
    <t>02,10,09,01,04,99</t>
  </si>
  <si>
    <t>**,**,01,08,02</t>
  </si>
  <si>
    <t>Mantenimiento Vías de Comunicación</t>
  </si>
  <si>
    <t>Indemnizaciones</t>
  </si>
  <si>
    <t>01,01,06,06,01</t>
  </si>
  <si>
    <t>**,**,06,06,01</t>
  </si>
  <si>
    <t>Servicios de Desarrollos de Sistemas Informáticos</t>
  </si>
  <si>
    <t>**,**,01,04,05</t>
  </si>
  <si>
    <t>Fondo para obras financiadas con el impuesto al cemento</t>
  </si>
  <si>
    <t>Educacional Deportivo y Recreativo</t>
  </si>
  <si>
    <t>03,01,03,05,02,01</t>
  </si>
  <si>
    <t>2,0,0,0,00,00,0,0,000</t>
  </si>
  <si>
    <t>Ingresos de Capital</t>
  </si>
  <si>
    <t>2,4,0,0,00,00,0,0,000</t>
  </si>
  <si>
    <t>2,4,1,0,00,00,0,0,000</t>
  </si>
  <si>
    <t>TRANSFEREN  CAPITAL DEL SECTOR PUBLICO</t>
  </si>
  <si>
    <t>2,4,1,1,00,00,0,0,000</t>
  </si>
  <si>
    <t>Transferencias de capital del Gobierno Central</t>
  </si>
  <si>
    <t>Compra de materiales para la construcción de cordón y caño de las calles de la comunidad de Santa Ana, Distrito de Santa Ana</t>
  </si>
  <si>
    <t>Arreglo de calle a Chirracal, Etapa IV, Distrito de Salitral</t>
  </si>
  <si>
    <t>Compra e instalación de cámaras de seguridad en el puente de Pozos (tunel ruta 27), Distrito de Pozos</t>
  </si>
  <si>
    <t>Construcción de paradas de bus en la Comunidad de Uruca, Distrito de Uruca</t>
  </si>
  <si>
    <t>Construcción de entrada adoquinada para el Parque Santa Marta, Distrito de Piedades</t>
  </si>
  <si>
    <t>Equipamiento de la Cocina del Salón Comunal de la Promesa de Santa Ana, Distro de Brasil.</t>
  </si>
  <si>
    <t>04,02,00,05,01,03</t>
  </si>
  <si>
    <t>04,06,00,05,01,99</t>
  </si>
  <si>
    <t>Impresión encuadernación y otros</t>
  </si>
  <si>
    <t>Fondo Aseo de Vías</t>
  </si>
  <si>
    <t>Servicios Socials y Complementarios</t>
  </si>
  <si>
    <t>Otros materiales y suministros</t>
  </si>
  <si>
    <t>Compra de instrumentos musicales. Arcas Municipales</t>
  </si>
  <si>
    <t>Parques y Ornato</t>
  </si>
  <si>
    <t>Administración</t>
  </si>
  <si>
    <t>Servicios Sociales y Complementarios</t>
  </si>
  <si>
    <t>Prestaciones Legales</t>
  </si>
  <si>
    <t>Construcción y Equipamiento Cecudi Lindora</t>
  </si>
  <si>
    <t>**,**,06,03,01</t>
  </si>
  <si>
    <t>**,**,00,01,01</t>
  </si>
  <si>
    <t>Sueldos Fijos</t>
  </si>
  <si>
    <t>**,**,02,99,99</t>
  </si>
  <si>
    <t>**,**,01,03,03</t>
  </si>
  <si>
    <t>**,**,01,07,01</t>
  </si>
  <si>
    <t>Aseo de Vías y Sitios Públicos</t>
  </si>
  <si>
    <t>Otros productos químicos</t>
  </si>
  <si>
    <t>**,**,**,02,01,99</t>
  </si>
  <si>
    <t>Instalaciones</t>
  </si>
  <si>
    <t>TRANSFERENCIAS CORRIENTES A GOBIERNOS LOCALES</t>
  </si>
  <si>
    <t>Otros proyectos</t>
  </si>
  <si>
    <t>17</t>
  </si>
  <si>
    <t>19</t>
  </si>
  <si>
    <t>27</t>
  </si>
  <si>
    <t>Ley 7755, Partidas Específicas 2014, publicada en la Ley 9193, 29 noviembre 2013. Ley Presupuesto Ordinairo  y Extraordinario de la República para el ejercicio económico 2014</t>
  </si>
  <si>
    <t>Ley 7755, Partidas Específicas 2015. Alcance Digital Nº 80. Ley 9289  Ley Presupuesto Ordinairo  y Extraordinario de la República para el ejercicio económico 2015</t>
  </si>
  <si>
    <t>Partidas Presupuestarias 2016, incluidas en la Ley de Presupuesto de la República 2016. Publicada en la Ley 9341 Ley Presupuesto Ordinairo  y Extraordinario de la República para el ejercicio económico 2016</t>
  </si>
  <si>
    <t>Remodel e Instalac del piso cerámico del Salón Comunal de Brasil de Santa Ana, Distrito Brasil</t>
  </si>
  <si>
    <t>Construcción Cordón y Caños de las Calles del Distrito de Santa Ana, Distrito Santa Ana</t>
  </si>
  <si>
    <t>04,02,00,02,03,02</t>
  </si>
  <si>
    <t>Fecha: 2017</t>
  </si>
  <si>
    <t>01,04,06,01,04</t>
  </si>
  <si>
    <t>Transf. corrientes a gobiernos locales</t>
  </si>
  <si>
    <t>Superávit 2016, Comité Cantonal de Deportes y Recreación de Santa Ana</t>
  </si>
  <si>
    <t>Otras prestaciones a terceras personas</t>
  </si>
  <si>
    <t>Construcción y Equipamiento CECUDI, Salitral</t>
  </si>
  <si>
    <t>02,02,01,08,05</t>
  </si>
  <si>
    <t>Mantenimiento y reparación de equipo de transporte</t>
  </si>
  <si>
    <t>03,05,00,05,02,99</t>
  </si>
  <si>
    <t>Construcción del Predio Municipal</t>
  </si>
  <si>
    <t>03,06,00,05,02,99</t>
  </si>
  <si>
    <t>Reacondicionamiento y techado en Polideportivo La Chispa, Barrio Los Zamora</t>
  </si>
  <si>
    <t>02,09,03,01,04,04</t>
  </si>
  <si>
    <t>02,09,03,01,04,99</t>
  </si>
  <si>
    <t>02,09,03,02,99,04</t>
  </si>
  <si>
    <t>02,09,03,01,03,02</t>
  </si>
  <si>
    <t>Publicidad y propaganda</t>
  </si>
  <si>
    <t>02,09,03,01,03,03</t>
  </si>
  <si>
    <t>Impresión, encuadernación y otros</t>
  </si>
  <si>
    <t>02,09,03,01,05,01</t>
  </si>
  <si>
    <t>Alimentos y bebidas</t>
  </si>
  <si>
    <t>Mantenimiento de edificios y locales</t>
  </si>
  <si>
    <t>03,01,00,05,02,01</t>
  </si>
  <si>
    <t>Construcción de dos aulas Edificio EMAI</t>
  </si>
  <si>
    <t>02,02,06,06,01</t>
  </si>
  <si>
    <t>02,03,06,06,01</t>
  </si>
  <si>
    <t>02,10,01,06,06,01</t>
  </si>
  <si>
    <t>02,23,06,06,01</t>
  </si>
  <si>
    <t>02,25,06,06,01</t>
  </si>
  <si>
    <t>02,29,06,06,01</t>
  </si>
  <si>
    <t>03,06,01,01,06,06,01</t>
  </si>
  <si>
    <t>Construcción de Acopio de productos valorizables y dotación de agua potable en el Predio</t>
  </si>
  <si>
    <t>1,4,0,0,00,00,0,0,000</t>
  </si>
  <si>
    <t>1,4,1,0,00,00,0,0,000</t>
  </si>
  <si>
    <t>TRANSFERENCIAS CORRIENTES DEL SECTOR PUBLICO</t>
  </si>
  <si>
    <t>Transferencias corrientes de Órganos Desconcentrados</t>
  </si>
  <si>
    <t>1,4,1,1,00,00,0,0,000</t>
  </si>
  <si>
    <t>Superávit Específico Remanente 2016</t>
  </si>
  <si>
    <t>Superávit Libre 2016</t>
  </si>
  <si>
    <t>Transferencias corrientes a asociaciones</t>
  </si>
  <si>
    <t>03,02,00,05,02,02</t>
  </si>
  <si>
    <t>Puente sobre quebrada Pilas diagonal al  Colegio Técnico, II Etapa</t>
  </si>
  <si>
    <t>Calle Copey</t>
  </si>
  <si>
    <t>03,07,00,05,01,04</t>
  </si>
  <si>
    <t>Remodelación del comedor de la Escuela Juan Alvarez Azofeifa</t>
  </si>
  <si>
    <t>Mejoras a las calles del casco central de Santa Ana, Distrito de Santa Ana.</t>
  </si>
  <si>
    <t>Ubicación de contenedores de reciclaje en Salitral, Distrito Salitral</t>
  </si>
  <si>
    <t>Ubicación de cámaras de vigilancia en el puente tunel de Pozos, Distrito Pozos</t>
  </si>
  <si>
    <t>Construcción y reparación de paradas de bus en la Uruca, Distrito Uruca</t>
  </si>
  <si>
    <t>Mejoras al Salón Comunal de Piedades, Distrito Piedades</t>
  </si>
  <si>
    <t>04,07,00,05,02,99</t>
  </si>
  <si>
    <t>04,01,00,05,01,03</t>
  </si>
  <si>
    <t>Colocación de cámaras de vigilancia para el Salón Comunal de Brasil, Distrito de Brasil</t>
  </si>
  <si>
    <t>Partidas Específicas 2017</t>
  </si>
  <si>
    <t>Transferencias de corriente del Gobierno Central</t>
  </si>
  <si>
    <t>Educacional Deportivos y Educativos</t>
  </si>
  <si>
    <t>Código</t>
  </si>
  <si>
    <r>
      <rPr>
        <sz val="10"/>
        <rFont val="Euphemia"/>
        <family val="2"/>
      </rPr>
      <t xml:space="preserve">Ley 7755. Partida Especifica 2017, publicada Ley 9411, Gaceta 238, Alcances Digitales 299A-299 B y 299 C, 12 diciembre 2016. </t>
    </r>
    <r>
      <rPr>
        <sz val="10"/>
        <color indexed="10"/>
        <rFont val="Euphemia"/>
        <family val="2"/>
      </rPr>
      <t>Esta pendiente el depósito en Caja Única</t>
    </r>
  </si>
  <si>
    <t xml:space="preserve">Construcción de salida de emergencia en la Escuela de San Rafael, Santa Ana Centro </t>
  </si>
  <si>
    <t xml:space="preserve">Mejoramiento de la cancha multiusos de Brasil </t>
  </si>
  <si>
    <t>Comité Cantonal de Deportes y Recreación de Santa Ana</t>
  </si>
  <si>
    <t>Mantenimiento y conservación caminos vecinales y calles urbanas</t>
  </si>
  <si>
    <t>FODESAF Red de Cuido Construcción y Equipamiento</t>
  </si>
  <si>
    <t>Aporte Municipal para Construcción CECUDI Salitral</t>
  </si>
  <si>
    <t>FODESAF Red de Cuido Venta de Servicios</t>
  </si>
  <si>
    <t>Mantenimiento de vías de comunicación</t>
  </si>
  <si>
    <t>Compra de pupitres para el Colegio de Santa Ana</t>
  </si>
  <si>
    <t>Aporte Municipal para el Colegio Técnico Profesional de Santa Ana para el proyecto de paneles solares</t>
  </si>
  <si>
    <t>Recolección de Basura</t>
  </si>
  <si>
    <t>02,09,03,02,02,03</t>
  </si>
  <si>
    <t>Administración General</t>
  </si>
  <si>
    <t>Servicios sociales y complementarios</t>
  </si>
  <si>
    <t>Remodelación del comedor de la Escuela Juan Álvarez  Azofeifa</t>
  </si>
  <si>
    <t>Construcción Cordón y Caño de las Calles del Distrito de Santa Ana, Distrito Santa Ana</t>
  </si>
  <si>
    <t>02,10,09,06,04,01</t>
  </si>
  <si>
    <t>**,**,01,08,05</t>
  </si>
  <si>
    <t>Mantenimiento y reparación equipo de transporte</t>
  </si>
  <si>
    <t>**,**,01,08,01</t>
  </si>
  <si>
    <t>03,06,00,07,01,03</t>
  </si>
  <si>
    <t>Techado cancha deportiva Escuela República de Francia</t>
  </si>
  <si>
    <t>Construcción de 3 aulas de preescolar Escuela Lagos de Lindora</t>
  </si>
  <si>
    <t>Construcción Salón Comunal Ciudadela INVU</t>
  </si>
  <si>
    <t>02,10,09,06,01,04</t>
  </si>
  <si>
    <t>Terraza para el parque infantil La Promesa</t>
  </si>
  <si>
    <t>Salón Comunal Barrio La Promesa</t>
  </si>
  <si>
    <t>**,**,07,03,01</t>
  </si>
  <si>
    <t>Transferencia de capital a asociaciones</t>
  </si>
  <si>
    <t>Mantenimiento de Caminos y Calles</t>
  </si>
  <si>
    <t>Servicios Sociales y complementarios</t>
  </si>
  <si>
    <t>23</t>
  </si>
  <si>
    <t>Seguridad y Vigilancia</t>
  </si>
  <si>
    <t>25</t>
  </si>
  <si>
    <t>Protección al Medio Ambiente</t>
  </si>
  <si>
    <t>29</t>
  </si>
  <si>
    <t>Por incumplimiento de los deberes de los propietarios de bienes inmuebles</t>
  </si>
  <si>
    <t>Construcción y Equipamiento CECUDI Salitral</t>
  </si>
  <si>
    <t>Construcción de acopio de productos varolizables y dotación de agua potable en el Predio</t>
  </si>
  <si>
    <t>Terraza para el parque infantil la Promesa</t>
  </si>
  <si>
    <t>Dirección Técnica y Estudios</t>
  </si>
  <si>
    <t>Provisión demanda 2% Anualidad</t>
  </si>
  <si>
    <t>Planta de Tratamiento de aguas residuales en la Ciudadela el  INVU</t>
  </si>
  <si>
    <t>02,05,02,01,04</t>
  </si>
  <si>
    <t>Tintas pinturas y diluyentes</t>
  </si>
  <si>
    <t>02,05,02,01,01</t>
  </si>
  <si>
    <t>02,05,05,01,01</t>
  </si>
  <si>
    <t>Maquinaria y equipo de producción</t>
  </si>
  <si>
    <t>Se presupuesta la suma de ₵2.487.817,06 correspondiente a la transferencia del año 2017 del Consejo de la Persona Joven, el monto a presupuestar corresponde al monto ordinario por la suma de ₵1.946.244,09 más un monto adicional por la suma de ₵541.572,97.</t>
  </si>
  <si>
    <r>
      <t xml:space="preserve">Se presupuesta la suma de </t>
    </r>
    <r>
      <rPr>
        <sz val="11"/>
        <rFont val="Calibri"/>
        <family val="2"/>
      </rPr>
      <t>₵</t>
    </r>
    <r>
      <rPr>
        <sz val="11"/>
        <rFont val="Euphemia"/>
        <family val="2"/>
      </rPr>
      <t xml:space="preserve">11.416.759,00, correspondientes a las partidas específicas del año 2017, publicadas en la Ley 9411 Ley de Presupuesto Ordinario y Extraordinario de la República para el Ejercicio Económico del 2017. </t>
    </r>
  </si>
  <si>
    <t>03,02,00,05,01,03</t>
  </si>
  <si>
    <t>Compra e instalación de cámaras de vigilancia PTZ para la Urbanización Bosques de Santa Ana</t>
  </si>
  <si>
    <t>Multas inspectores municipales de transito</t>
  </si>
  <si>
    <t>01,01,01,04,04</t>
  </si>
  <si>
    <t>03,05,00,05,01,03</t>
  </si>
  <si>
    <t>Compra e instalación de cámaras de vigilancia en el Predio Municipal</t>
  </si>
  <si>
    <t>**,**,02,01,01</t>
  </si>
  <si>
    <t>Aporte Escuela de San Rafael para equipar aula de Primer grado</t>
  </si>
  <si>
    <t>03,07,00,07,01,03</t>
  </si>
  <si>
    <t>03,07,00,05,03,01</t>
  </si>
  <si>
    <t xml:space="preserve">Remodelación de la Antigua Guardia Rural de Salitral </t>
  </si>
  <si>
    <t>03,01,00,07,01,04</t>
  </si>
  <si>
    <t>Mejoras Cancha de Rìo Oro</t>
  </si>
  <si>
    <t>Construcción tapia Iglesia de Pozos</t>
  </si>
  <si>
    <t>03,07,00,05,02,99</t>
  </si>
  <si>
    <t>**,**,05,03,01</t>
  </si>
  <si>
    <t>Terrenos</t>
  </si>
  <si>
    <t>**,**,07,01,04</t>
  </si>
  <si>
    <t>Transferencia de capital a gobiernos locales</t>
  </si>
  <si>
    <t>02,03,02,03,02</t>
  </si>
  <si>
    <t>Materiales y productos minerales y asfálticos</t>
  </si>
  <si>
    <t>02,03,02,03,06</t>
  </si>
  <si>
    <t>Materiales y productos de plástico</t>
  </si>
  <si>
    <t>**,**,02,03,06</t>
  </si>
  <si>
    <t>02,23,05,01,02</t>
  </si>
  <si>
    <t>Equipo de transporte</t>
  </si>
  <si>
    <t>Plan de lotificación</t>
  </si>
  <si>
    <t>Compra de propiedad para proyecto de vivienda</t>
  </si>
  <si>
    <t>Const Cordón y Caños de las Calles, Distrito Pozos</t>
  </si>
  <si>
    <t>04,06,00,02,03,02</t>
  </si>
  <si>
    <t>04,01,00,02,03,02</t>
  </si>
  <si>
    <t>02,09,01,01,05,02</t>
  </si>
  <si>
    <t>02,09,01,02,02,03</t>
  </si>
  <si>
    <t>02,25,05,01,01</t>
  </si>
  <si>
    <t>Maquinaria y equipo para la producción</t>
  </si>
  <si>
    <t>Transferencias corriente a gobiernos locales (Comité Cantonal de Deportes y Reacreación de Santa Ana)</t>
  </si>
  <si>
    <t>02,01,00,02,01</t>
  </si>
  <si>
    <t>Tiempo extraordinario</t>
  </si>
  <si>
    <t>Remodelación de las instalaciones del Comité Cantonal de Deportes y Recreación</t>
  </si>
  <si>
    <t>03,02,01,09,05,02,02</t>
  </si>
  <si>
    <t>Provisión y colocación de asfalto Calle Musmani</t>
  </si>
  <si>
    <t>02,22,02,01,04</t>
  </si>
  <si>
    <t>Construcción alameda en El Triunfo</t>
  </si>
  <si>
    <t>Calle Los Canelos, I Etapa</t>
  </si>
  <si>
    <t>Mejoras Cancha de Río Oro</t>
  </si>
  <si>
    <t>Construccion II Etapa Parque recreativo deportivo Santa Ana Frente Templo Católico</t>
  </si>
  <si>
    <t>02,09,02,01,05,03</t>
  </si>
  <si>
    <t>Transporte al exterior</t>
  </si>
  <si>
    <t>Calle Macho Madrigal, entubado de la Entrada Principal hacia el sur. I Etapa</t>
  </si>
  <si>
    <t>03,01,00,07,03,01</t>
  </si>
  <si>
    <t>Calle Macho Madrigal VI Etapa</t>
  </si>
  <si>
    <t>Remodelación Parque Cuernavaca, Río Oro</t>
  </si>
  <si>
    <t xml:space="preserve">Entubado San Rafael </t>
  </si>
  <si>
    <t>Construcción de aceras en Barrio Santa Lucía</t>
  </si>
  <si>
    <t>Entubado en  San Rafael de Santa Ana</t>
  </si>
  <si>
    <t>03,02,02,05,02,99</t>
  </si>
  <si>
    <t>03,01,00,07,01,03</t>
  </si>
  <si>
    <t>Construcción de alamedas en El Triunfo</t>
  </si>
  <si>
    <t>Calle Macho Madrigal, entubado de la Entrada Principal hacia el sur, I Etapa</t>
  </si>
  <si>
    <t>Calle Macho Madrigal, VI Etapa</t>
  </si>
  <si>
    <t>Construcción de aceras Barrio Santa Lucia</t>
  </si>
  <si>
    <t>Colocación de Postes de luz, Calle Siete Mulas, Salitral</t>
  </si>
  <si>
    <t>Provisión y colocaci´´ón de asfalto Calle Musmani</t>
  </si>
  <si>
    <t>Aporte Escuela de San Rafael para equipar aula de primer grado</t>
  </si>
  <si>
    <t>Educacional deportivo y recreativo</t>
  </si>
  <si>
    <t>02,09,01,01,08,01</t>
  </si>
  <si>
    <t>PRESUPUESTO EXTRAORDINARIO 02-2017</t>
  </si>
  <si>
    <t>Yo, Rebeca Vásquez Herrera, hago constar que los datos suministrados anteriormente corresponden a las aplicaciones dadas por la Municipalidad a la totalidad de los recursos con origen específico incorporados en el Presupuesto Extraordinario 02-2017.</t>
  </si>
  <si>
    <r>
      <t xml:space="preserve">Se presupuesta la diferencia que hace falta presupuestar de la transferencia que se recibe de CONAPAM para el programa de atención domiciliaria y comunitaria (Red), para la atención y cuido de personas adultas mayores, según se indica en el Oficio Nº CONAPAM-DT-UFO-0882-O-2016 más  un adicional que se dará para el mismo programa por la suma de </t>
    </r>
    <r>
      <rPr>
        <sz val="11"/>
        <rFont val="Calibri"/>
        <family val="2"/>
      </rPr>
      <t>₵48.000.000,00.</t>
    </r>
  </si>
  <si>
    <t>Se presupuesta la suma de ¢460.981.467,45,  correspondiente al superávit específico 2016, según ajuste a la Liquidación Presupuestaria 2016 aprobada por el Concejo Municipal en la Sesión Ordinaria N° 52-2017, celebrada el 25 de abril 2017.</t>
  </si>
  <si>
    <t>Se presupuesta la suma de ¢512.612.941,49, correspondiente al Superávit Específico 2016, según ajuste a la Liquidación Presupuestaria 2016 aprobada por el Concejo Municipal en la Sesión Ordinaria N°52-2017, celebrada el 25 de abril 2017. Cabe mencionar que los montos que se rebajan en el superávit específico, son montos que se incluyeron en el Superávit Específico 2016 en el Presupuesto Ordinario 2017, y los proyectos al final quedaron adjudicados antes del 31 de diciembre y están como parte de los compromisos 2016 y los rebajos de  la Provisión demanda 2% Anualidad, se hace dado que la Municipalidad debió pagar a un primer grupo el aumento de la anualidad en octubre del 2016, todos estos rebajos ya fueron aplicados a la Liquidación Presupuestaria 2016. El  superávit que se está presupuestando, se detalla a continuación:</t>
  </si>
  <si>
    <r>
      <t xml:space="preserve">Se presupuesta la suma de </t>
    </r>
    <r>
      <rPr>
        <sz val="11"/>
        <rFont val="Calibri"/>
        <family val="2"/>
      </rPr>
      <t>₵</t>
    </r>
    <r>
      <rPr>
        <sz val="11"/>
        <rFont val="Arial"/>
        <family val="2"/>
      </rPr>
      <t>8.000.000,00 en la cuenta de Servicios en Ciencias Económicas y Sociales para dar seguimiento a la implentación de las NIC SP en el àrea Financiero Contable.</t>
    </r>
  </si>
  <si>
    <r>
      <t xml:space="preserve">Se presupuesta la suma de </t>
    </r>
    <r>
      <rPr>
        <sz val="11"/>
        <rFont val="Calibri"/>
        <family val="2"/>
      </rPr>
      <t>₵</t>
    </r>
    <r>
      <rPr>
        <sz val="11"/>
        <rFont val="Arial"/>
        <family val="2"/>
      </rPr>
      <t>71.986,73 en la cuenta de Tiempo Extraordinario del Servicio de Aseo de Vías y Sitios Públicos, se financia con el superávit que tuvo el Servicio en el 2016.</t>
    </r>
  </si>
  <si>
    <r>
      <t xml:space="preserve">Se presupuesta la suma de </t>
    </r>
    <r>
      <rPr>
        <sz val="11"/>
        <rFont val="Calibri"/>
        <family val="2"/>
      </rPr>
      <t>₵</t>
    </r>
    <r>
      <rPr>
        <sz val="11"/>
        <rFont val="Arial"/>
        <family val="2"/>
      </rPr>
      <t>32.035.696,91 desglosado en las cuentas de Publicidad y Propaganda, Impresión Encuadernación y Otros, Servicios en Ciencias Económicas y Sociales, Otros Servicios de Gestión y Apoyo, Transporte dentro del país, Viáticos dentro del país, Transporte en el Exterior, Mantenimiento de Edificios y Locales y Mantenimiento y Reparación de Equipo de Transporte, para los servicios de Recolección de Basura para dar mantenimiento a los camiones recolectores, Educacional Deportivo y Recreativo para dar contenido presupuestario al proyecto del Comité Cantonal de la Persona Jóven y para algunos gastos de la Escuela Municipal de Artes Integradas (EMAI) y Servicios Sociales y Complementarios.</t>
    </r>
  </si>
  <si>
    <r>
      <t xml:space="preserve">Se presupuesta la suma de </t>
    </r>
    <r>
      <rPr>
        <sz val="11"/>
        <rFont val="Calibri"/>
        <family val="2"/>
      </rPr>
      <t>₵</t>
    </r>
    <r>
      <rPr>
        <sz val="11"/>
        <rFont val="Arial"/>
        <family val="2"/>
      </rPr>
      <t>43.044.924,67 desglosados en las siguientes cuentas Combustibles y Lubricantes, Tintas, pinturas y diluyentes, Alimentos y Bebidas, Materiales y productos minerales y asfálticos, Materialesy productos de plástico y Textiles y vestuarios, de los siguientes servicios: Mantenimiento de Caminos y Calles, Parques y Obras de Ornato, Educacional Deportivo y Recreativo y Seguridad Vial.</t>
    </r>
  </si>
  <si>
    <t>Se presupuesta la suma de ¢58.868.464.21 en las siguientes cuentas presupuestarias: Equipo de producción y Equipo de Transporte, en los servicios de Parques y Obras de Ornato para la compra de equipo para el servicio, Seguridad y Vigilancia en la Comunidad para la compra de una moticicleta para los Inspectores Municipales de Tránsito y Protección de medio ambiente para la compra de 3 compresoras y 1 banda transportadora para el Centro de Acopio.</t>
  </si>
  <si>
    <t>Transferencias corrientes a Asociaciones</t>
  </si>
  <si>
    <t>Transferencias corrientes a gobiernos locales</t>
  </si>
  <si>
    <r>
      <t xml:space="preserve">Se incluye la suma de ¢94.634.856,47, para transferencias del sector público y en la cuenta de Indemnizaciones para el pago de litigio laboral del aumento anualidades del 2%, según se indica en el  Ajuste a la Liquidación Presupuestaria 2016 aprobada por el Concejo Municipal en la Sesión Ordinaria Nº 52-2017 celebrada el 25 de abril del año  en curso.  Se rebaja de la cuenta de indemnizaciones la suma de </t>
    </r>
    <r>
      <rPr>
        <sz val="11"/>
        <rFont val="Calibri"/>
        <family val="2"/>
      </rPr>
      <t>₵</t>
    </r>
    <r>
      <rPr>
        <sz val="11"/>
        <rFont val="Arial"/>
        <family val="2"/>
      </rPr>
      <t>143.269.435,84, dado que ese monto se incluyó como Superávit Específico en el Ordinario 2017, sin embargo en el mes de octubre del 2016 se tuvo que realizar el primer pago del litigio por aumento del 2% de anualidades a un primer grupo de funcionarios. El detalle de las transferencias se detalla a contunuación:</t>
    </r>
  </si>
  <si>
    <r>
      <t xml:space="preserve">Se presupuesta la suma de </t>
    </r>
    <r>
      <rPr>
        <sz val="11"/>
        <rFont val="Calibri"/>
        <family val="2"/>
      </rPr>
      <t>₵</t>
    </r>
    <r>
      <rPr>
        <sz val="11"/>
        <rFont val="Arial"/>
        <family val="2"/>
      </rPr>
      <t>-34.843.763,18 en las cuentas de transferencias.  Se rebaja de la cuenta de indemnizaciones la suma de ₵106.782.778,93, dado que ese monto se incluyó como Superávit Específico en el Ordinario 2017, sin embargo en el mes de octubre del 2016 se tuvo que realizar el primer pago del litigio por aumento del 2% de anualidades a un primer grupo de funcionariosdesglosados de la siguiente forma:</t>
    </r>
  </si>
  <si>
    <t>Se presupuesta la suma de ¢676.040.680,56, desglosado en los siguientes proyectos:</t>
  </si>
  <si>
    <t>El proyecto Construcción y Equipamiento CECUDI, Salitral se rebaja el gasto, ya que en el Presupuesto Ordinario 2017 se incluyo la suma de 100 millones de colones como Superávit Específico, sin embargo quedó como parte de los compromisos del año 2016, por tal razón en la Liquidación se hace el rebajo correspondiente y se procede hacerlo de la misma forma tanto a nivel de ingresos como de gasto.</t>
  </si>
  <si>
    <t>El proyecto Construcción de Acopio de productos valorizables y dotación de agua potable en el Predio se rebaja el gasto, ya que en el Presupuesto Ordinario 2017 se incluyo el monto  como Superávit Específico, sin embargo quedó como parte de los compromisos del año 2016, por tal razón en la Liquidación se hace el rebajo correspondiente y se procede hacerlo de la misma forma tanto a nivel de ingresos como de gasto.</t>
  </si>
  <si>
    <r>
      <t xml:space="preserve">Se presupuesta la suma de </t>
    </r>
    <r>
      <rPr>
        <sz val="11"/>
        <rFont val="Calibri"/>
        <family val="2"/>
      </rPr>
      <t>₵</t>
    </r>
    <r>
      <rPr>
        <sz val="11"/>
        <rFont val="Arial"/>
        <family val="2"/>
      </rPr>
      <t>2.188.364,00 de la cuenta de Materiales y productos minerales y asfálticos para la ejecución de dos proyectos por administración.</t>
    </r>
  </si>
  <si>
    <t>Se presupuesta la suma de ¢82.156.124,41 para la ejecución de las siguientes partidas específicas:</t>
  </si>
  <si>
    <t>Comité Cantonal de Deportes y Recreación</t>
  </si>
  <si>
    <t>Mejoras en las canchas de fútbol del Cantón</t>
  </si>
  <si>
    <t>Centro Integral Joaquín y Ana</t>
  </si>
  <si>
    <t>Ayuda para la compra de una microbus para los adultos mayores del Centro</t>
  </si>
  <si>
    <t>Junta de Educación Escuela Juan Álvarez</t>
  </si>
  <si>
    <t>Remodelacón del Comedor de la Escuela</t>
  </si>
  <si>
    <t>Junta de Educación Escuela Lagos de Lindora</t>
  </si>
  <si>
    <t>Construcción de 3 aulas</t>
  </si>
  <si>
    <t>Asociación de Desarrollo de Salitral</t>
  </si>
  <si>
    <t>Mejoras Guardia Rural de Salitral de Santa Ana</t>
  </si>
  <si>
    <t>07.01.03</t>
  </si>
  <si>
    <t>07.01.04</t>
  </si>
  <si>
    <t>Remodelación de las instalaciones del Comité de Deportes</t>
  </si>
  <si>
    <t>Junta de Educación Escuela República de Francia</t>
  </si>
  <si>
    <t>Techado de la cancha deportiva de la Escuela</t>
  </si>
  <si>
    <t>Junta Administrastiva del Colegio Técnico de Santa Ana</t>
  </si>
  <si>
    <t>Compra de unos paneles solares para el Colegio</t>
  </si>
  <si>
    <t>Junta de Educación Escuela de San Rafael</t>
  </si>
  <si>
    <t>Equipamiento del aula de primer grado de la Escuela</t>
  </si>
  <si>
    <t>07.03.01</t>
  </si>
  <si>
    <t>Art 62 Código Municipal</t>
  </si>
  <si>
    <t>Fecha:  Mayo, 2017</t>
  </si>
  <si>
    <t>Para el Presupuesto Extraordinario 02-2017 no se incluyeron aportes en especie para servicios y proyectos comunales</t>
  </si>
  <si>
    <t>20</t>
  </si>
  <si>
    <t>24</t>
  </si>
  <si>
    <t>26</t>
  </si>
  <si>
    <t>31</t>
  </si>
  <si>
    <t>35</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</si>
</sst>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00_);_(&quot;₡&quot;* \(#,##0.00\);_(&quot;₡&quot;* &quot;-&quot;??_);_(@_)"/>
    <numFmt numFmtId="173" formatCode="_-* #,##0.00\ _€_-;\-* #,##0.00\ _€_-;_-* &quot;-&quot;??\ _€_-;_-@_-"/>
    <numFmt numFmtId="174" formatCode="_-* #,##0\ &quot;Pts&quot;_-;\-* #,##0\ &quot;Pts&quot;_-;_-* &quot;-&quot;\ &quot;Pts&quot;_-;_-@_-"/>
    <numFmt numFmtId="175" formatCode="_-* #,##0\ _P_t_s_-;\-* #,##0\ _P_t_s_-;_-* &quot;-&quot;\ _P_t_s_-;_-@_-"/>
    <numFmt numFmtId="176" formatCode="_-* #,##0.00\ &quot;Pts&quot;_-;\-* #,##0.00\ &quot;Pts&quot;_-;_-* &quot;-&quot;??\ &quot;Pts&quot;_-;_-@_-"/>
    <numFmt numFmtId="177" formatCode="_-* #,##0.00\ _P_t_s_-;\-* #,##0.00\ _P_t_s_-;_-* &quot;-&quot;??\ _P_t_s_-;_-@_-"/>
    <numFmt numFmtId="178" formatCode="0.0%"/>
    <numFmt numFmtId="179" formatCode="_-* #,##0.00\ [$€]_-;\-* #,##0.00\ [$€]_-;_-* &quot;-&quot;??\ [$€]_-;_-@_-"/>
    <numFmt numFmtId="180" formatCode="#,##0.0000000"/>
    <numFmt numFmtId="181" formatCode="#,##0.00000000"/>
  </numFmts>
  <fonts count="93">
    <font>
      <sz val="10"/>
      <name val="Arial"/>
      <family val="0"/>
    </font>
    <font>
      <b/>
      <sz val="10"/>
      <name val="Arial"/>
      <family val="2"/>
    </font>
    <font>
      <u val="single"/>
      <sz val="10"/>
      <color indexed="12"/>
      <name val="Arial"/>
      <family val="2"/>
    </font>
    <font>
      <b/>
      <sz val="12"/>
      <name val="Arial"/>
      <family val="2"/>
    </font>
    <font>
      <b/>
      <sz val="11"/>
      <name val="Arial"/>
      <family val="2"/>
    </font>
    <font>
      <sz val="11"/>
      <name val="Arial"/>
      <family val="2"/>
    </font>
    <font>
      <sz val="12"/>
      <name val="Arial"/>
      <family val="2"/>
    </font>
    <font>
      <u val="single"/>
      <sz val="10"/>
      <color indexed="36"/>
      <name val="Arial"/>
      <family val="2"/>
    </font>
    <font>
      <sz val="10"/>
      <color indexed="8"/>
      <name val="Arial"/>
      <family val="2"/>
    </font>
    <font>
      <sz val="8"/>
      <name val="Arial"/>
      <family val="2"/>
    </font>
    <font>
      <b/>
      <sz val="11"/>
      <color indexed="9"/>
      <name val="Arial"/>
      <family val="2"/>
    </font>
    <font>
      <sz val="8"/>
      <name val="Tahoma"/>
      <family val="2"/>
    </font>
    <font>
      <sz val="12"/>
      <name val="Times New Roman"/>
      <family val="1"/>
    </font>
    <font>
      <sz val="10"/>
      <name val="Times New Roman"/>
      <family val="1"/>
    </font>
    <font>
      <b/>
      <sz val="12"/>
      <name val="Times New Roman"/>
      <family val="1"/>
    </font>
    <font>
      <sz val="11"/>
      <name val="Calibri"/>
      <family val="2"/>
    </font>
    <font>
      <sz val="9"/>
      <name val="Tahoma"/>
      <family val="2"/>
    </font>
    <font>
      <b/>
      <sz val="9"/>
      <name val="Tahoma"/>
      <family val="2"/>
    </font>
    <font>
      <b/>
      <sz val="12"/>
      <name val="Euphemia"/>
      <family val="2"/>
    </font>
    <font>
      <sz val="10"/>
      <name val="Euphemia"/>
      <family val="2"/>
    </font>
    <font>
      <b/>
      <sz val="10"/>
      <name val="Euphemia"/>
      <family val="2"/>
    </font>
    <font>
      <b/>
      <sz val="11"/>
      <name val="Euphemia"/>
      <family val="2"/>
    </font>
    <font>
      <sz val="11"/>
      <name val="Euphemia"/>
      <family val="2"/>
    </font>
    <font>
      <b/>
      <sz val="11"/>
      <color indexed="9"/>
      <name val="Euphemia"/>
      <family val="2"/>
    </font>
    <font>
      <sz val="10"/>
      <color indexed="10"/>
      <name val="Euphemia"/>
      <family val="2"/>
    </font>
    <font>
      <b/>
      <u val="single"/>
      <sz val="10"/>
      <name val="Euphemia"/>
      <family val="2"/>
    </font>
    <font>
      <sz val="12"/>
      <name val="Euphemia"/>
      <family val="2"/>
    </font>
    <font>
      <b/>
      <sz val="9"/>
      <name val="Euphemi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color indexed="13"/>
      <name val="Euphemia"/>
      <family val="2"/>
    </font>
    <font>
      <b/>
      <sz val="12"/>
      <color indexed="13"/>
      <name val="Euphemia"/>
      <family val="2"/>
    </font>
    <font>
      <sz val="10"/>
      <color indexed="13"/>
      <name val="Euphemia"/>
      <family val="2"/>
    </font>
    <font>
      <b/>
      <sz val="10"/>
      <color indexed="13"/>
      <name val="Euphemia"/>
      <family val="2"/>
    </font>
    <font>
      <sz val="10"/>
      <color indexed="8"/>
      <name val="Euphemia"/>
      <family val="2"/>
    </font>
    <font>
      <b/>
      <sz val="10"/>
      <color indexed="9"/>
      <name val="Arial"/>
      <family val="2"/>
    </font>
    <font>
      <b/>
      <sz val="10"/>
      <color indexed="8"/>
      <name val="Euphemia"/>
      <family val="2"/>
    </font>
    <font>
      <b/>
      <sz val="10"/>
      <color indexed="8"/>
      <name val="Arial"/>
      <family val="2"/>
    </font>
    <font>
      <b/>
      <sz val="10"/>
      <color indexed="13"/>
      <name val="Arial"/>
      <family val="2"/>
    </font>
    <font>
      <sz val="11"/>
      <color indexed="13"/>
      <name val="Arial"/>
      <family val="2"/>
    </font>
    <font>
      <b/>
      <sz val="11"/>
      <color indexed="13"/>
      <name val="Arial"/>
      <family val="2"/>
    </font>
    <font>
      <sz val="11"/>
      <color indexed="8"/>
      <name val="Arial"/>
      <family val="2"/>
    </font>
    <font>
      <sz val="12"/>
      <color indexed="13"/>
      <name val="Euphemia"/>
      <family val="2"/>
    </font>
    <font>
      <sz val="10"/>
      <color indexed="13"/>
      <name val="Arial"/>
      <family val="2"/>
    </font>
    <font>
      <b/>
      <sz val="12"/>
      <color indexed="13"/>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1"/>
      <color rgb="FFFFFF00"/>
      <name val="Euphemia"/>
      <family val="2"/>
    </font>
    <font>
      <b/>
      <sz val="12"/>
      <color rgb="FFFFFF00"/>
      <name val="Euphemia"/>
      <family val="2"/>
    </font>
    <font>
      <b/>
      <sz val="10"/>
      <color rgb="FFFFFF00"/>
      <name val="Euphemia"/>
      <family val="2"/>
    </font>
    <font>
      <sz val="10"/>
      <color theme="1"/>
      <name val="Euphemia"/>
      <family val="2"/>
    </font>
    <font>
      <sz val="10"/>
      <color rgb="FFFFFF00"/>
      <name val="Euphemia"/>
      <family val="2"/>
    </font>
    <font>
      <b/>
      <sz val="10"/>
      <color theme="0"/>
      <name val="Arial"/>
      <family val="2"/>
    </font>
    <font>
      <b/>
      <sz val="10"/>
      <color theme="1"/>
      <name val="Euphemia"/>
      <family val="2"/>
    </font>
    <font>
      <b/>
      <sz val="10"/>
      <color theme="1"/>
      <name val="Arial"/>
      <family val="2"/>
    </font>
    <font>
      <b/>
      <sz val="10"/>
      <color rgb="FFFFFF00"/>
      <name val="Arial"/>
      <family val="2"/>
    </font>
    <font>
      <sz val="11"/>
      <color rgb="FFFFFF00"/>
      <name val="Arial"/>
      <family val="2"/>
    </font>
    <font>
      <b/>
      <sz val="11"/>
      <color rgb="FFFFFF00"/>
      <name val="Arial"/>
      <family val="2"/>
    </font>
    <font>
      <sz val="11"/>
      <color theme="1"/>
      <name val="Arial"/>
      <family val="2"/>
    </font>
    <font>
      <sz val="12"/>
      <color rgb="FFFFFF00"/>
      <name val="Euphemia"/>
      <family val="2"/>
    </font>
    <font>
      <sz val="10"/>
      <color rgb="FFFFFF00"/>
      <name val="Arial"/>
      <family val="2"/>
    </font>
    <font>
      <b/>
      <sz val="12"/>
      <color rgb="FFFFFF00"/>
      <name val="Arial"/>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rgb="FFFF3399"/>
        <bgColor indexed="64"/>
      </patternFill>
    </fill>
    <fill>
      <patternFill patternType="solid">
        <fgColor indexed="9"/>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FFFF00"/>
        <bgColor indexed="64"/>
      </patternFill>
    </fill>
    <fill>
      <patternFill patternType="solid">
        <fgColor theme="3" tint="0.7999799847602844"/>
        <bgColor indexed="64"/>
      </patternFill>
    </fill>
    <fill>
      <patternFill patternType="solid">
        <fgColor indexed="43"/>
        <bgColor indexed="64"/>
      </patternFill>
    </fill>
    <fill>
      <patternFill patternType="solid">
        <fgColor rgb="FFFF0066"/>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thin"/>
      <right style="thin"/>
      <top style="thin"/>
      <bottom style="thin"/>
    </border>
    <border>
      <left style="medium"/>
      <right style="thin"/>
      <top style="thin"/>
      <bottom style="thin"/>
    </border>
    <border>
      <left style="thin"/>
      <right>
        <color indexed="63"/>
      </right>
      <top style="thin"/>
      <bottom style="thin"/>
    </border>
    <border>
      <left>
        <color indexed="63"/>
      </left>
      <right style="thin"/>
      <top style="thin"/>
      <bottom style="thin"/>
    </border>
    <border>
      <left style="medium"/>
      <right style="medium"/>
      <top style="medium"/>
      <bottom>
        <color indexed="63"/>
      </botto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thin"/>
      <top>
        <color indexed="63"/>
      </top>
      <bottom style="thin"/>
    </border>
    <border>
      <left style="medium"/>
      <right>
        <color indexed="63"/>
      </right>
      <top>
        <color indexed="63"/>
      </top>
      <bottom style="medium"/>
    </border>
    <border>
      <left>
        <color indexed="63"/>
      </left>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medium"/>
      <top style="thin"/>
      <bottom style="thin"/>
    </border>
    <border>
      <left style="medium"/>
      <right style="thin"/>
      <top>
        <color indexed="63"/>
      </top>
      <bottom style="thin"/>
    </border>
    <border>
      <left style="thin"/>
      <right style="medium"/>
      <top>
        <color indexed="63"/>
      </top>
      <bottom style="thin"/>
    </border>
    <border>
      <left style="thin"/>
      <right style="thin"/>
      <top style="thin"/>
      <bottom>
        <color indexed="63"/>
      </bottom>
    </border>
    <border>
      <left style="medium"/>
      <right style="medium"/>
      <top>
        <color indexed="63"/>
      </top>
      <bottom>
        <color indexed="63"/>
      </bottom>
    </border>
    <border>
      <left style="medium"/>
      <right style="medium"/>
      <top style="medium"/>
      <bottom style="thin"/>
    </border>
    <border>
      <left style="medium"/>
      <right style="medium"/>
      <top style="thin"/>
      <bottom>
        <color indexed="63"/>
      </bottom>
    </border>
    <border>
      <left>
        <color indexed="63"/>
      </left>
      <right style="medium"/>
      <top style="thin"/>
      <bottom style="thin"/>
    </border>
    <border>
      <left style="medium"/>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2" fillId="20" borderId="0" applyNumberFormat="0" applyBorder="0" applyAlignment="0" applyProtection="0"/>
    <xf numFmtId="0" fontId="63" fillId="21" borderId="1" applyNumberFormat="0" applyAlignment="0" applyProtection="0"/>
    <xf numFmtId="0" fontId="64" fillId="22" borderId="2" applyNumberFormat="0" applyAlignment="0" applyProtection="0"/>
    <xf numFmtId="0" fontId="65" fillId="0" borderId="3" applyNumberFormat="0" applyFill="0" applyAlignment="0" applyProtection="0"/>
    <xf numFmtId="0" fontId="66" fillId="0" borderId="0" applyNumberFormat="0" applyFill="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7" fillId="29" borderId="1" applyNumberFormat="0" applyAlignment="0" applyProtection="0"/>
    <xf numFmtId="179" fontId="0" fillId="0" borderId="0" applyFont="0" applyFill="0" applyBorder="0" applyAlignment="0" applyProtection="0"/>
    <xf numFmtId="0" fontId="2" fillId="0" borderId="0" applyNumberFormat="0" applyFill="0" applyBorder="0" applyAlignment="0" applyProtection="0"/>
    <xf numFmtId="0" fontId="7" fillId="0" borderId="0" applyNumberFormat="0" applyFill="0" applyBorder="0" applyAlignment="0" applyProtection="0"/>
    <xf numFmtId="0" fontId="68"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69" fillId="31" borderId="0" applyNumberFormat="0" applyBorder="0" applyAlignment="0" applyProtection="0"/>
    <xf numFmtId="0" fontId="60" fillId="0" borderId="0">
      <alignment/>
      <protection/>
    </xf>
    <xf numFmtId="0" fontId="0" fillId="32" borderId="4" applyNumberFormat="0" applyFont="0" applyAlignment="0" applyProtection="0"/>
    <xf numFmtId="9" fontId="0" fillId="0" borderId="0" applyFont="0" applyFill="0" applyBorder="0" applyAlignment="0" applyProtection="0"/>
    <xf numFmtId="0" fontId="70" fillId="21" borderId="5"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6" applyNumberFormat="0" applyFill="0" applyAlignment="0" applyProtection="0"/>
    <xf numFmtId="0" fontId="75" fillId="0" borderId="7" applyNumberFormat="0" applyFill="0" applyAlignment="0" applyProtection="0"/>
    <xf numFmtId="0" fontId="66" fillId="0" borderId="8" applyNumberFormat="0" applyFill="0" applyAlignment="0" applyProtection="0"/>
    <xf numFmtId="0" fontId="76" fillId="0" borderId="9" applyNumberFormat="0" applyFill="0" applyAlignment="0" applyProtection="0"/>
  </cellStyleXfs>
  <cellXfs count="510">
    <xf numFmtId="0" fontId="0" fillId="0" borderId="0" xfId="0" applyAlignment="1">
      <alignment/>
    </xf>
    <xf numFmtId="171" fontId="0" fillId="0" borderId="0" xfId="0" applyNumberFormat="1" applyAlignment="1">
      <alignment/>
    </xf>
    <xf numFmtId="0" fontId="1" fillId="0" borderId="0" xfId="0" applyFont="1" applyAlignment="1">
      <alignment horizontal="left"/>
    </xf>
    <xf numFmtId="0" fontId="1" fillId="0" borderId="0" xfId="0" applyFont="1" applyFill="1" applyBorder="1" applyAlignment="1">
      <alignment/>
    </xf>
    <xf numFmtId="0" fontId="1" fillId="0" borderId="0" xfId="0" applyFont="1" applyFill="1" applyBorder="1" applyAlignment="1">
      <alignment horizontal="center" wrapText="1"/>
    </xf>
    <xf numFmtId="0" fontId="0" fillId="0" borderId="0" xfId="0" applyFill="1" applyAlignment="1">
      <alignment/>
    </xf>
    <xf numFmtId="0" fontId="0" fillId="0" borderId="10" xfId="0" applyBorder="1" applyAlignment="1">
      <alignment horizontal="center"/>
    </xf>
    <xf numFmtId="0" fontId="0" fillId="0" borderId="0" xfId="0" applyBorder="1" applyAlignment="1">
      <alignment/>
    </xf>
    <xf numFmtId="0" fontId="0" fillId="0" borderId="11" xfId="0" applyBorder="1" applyAlignment="1">
      <alignment/>
    </xf>
    <xf numFmtId="0" fontId="0" fillId="0" borderId="12" xfId="0" applyBorder="1" applyAlignment="1">
      <alignment/>
    </xf>
    <xf numFmtId="171" fontId="0" fillId="0" borderId="13" xfId="0" applyNumberFormat="1" applyBorder="1" applyAlignment="1">
      <alignment/>
    </xf>
    <xf numFmtId="0" fontId="0" fillId="0" borderId="14" xfId="0" applyBorder="1" applyAlignment="1">
      <alignment/>
    </xf>
    <xf numFmtId="171" fontId="0" fillId="0" borderId="0" xfId="0" applyNumberFormat="1" applyBorder="1" applyAlignment="1">
      <alignment/>
    </xf>
    <xf numFmtId="10" fontId="0" fillId="0" borderId="0" xfId="56" applyNumberFormat="1" applyFont="1" applyAlignment="1">
      <alignment/>
    </xf>
    <xf numFmtId="10" fontId="0" fillId="0" borderId="12" xfId="56" applyNumberFormat="1" applyFont="1" applyBorder="1" applyAlignment="1">
      <alignment/>
    </xf>
    <xf numFmtId="171" fontId="1" fillId="0" borderId="13" xfId="0" applyNumberFormat="1" applyFont="1" applyBorder="1" applyAlignment="1">
      <alignment/>
    </xf>
    <xf numFmtId="0" fontId="4" fillId="0" borderId="0" xfId="0" applyFont="1" applyAlignment="1">
      <alignment horizontal="center"/>
    </xf>
    <xf numFmtId="0" fontId="5" fillId="0" borderId="0" xfId="0" applyFont="1" applyAlignment="1">
      <alignment/>
    </xf>
    <xf numFmtId="0" fontId="5" fillId="0" borderId="0" xfId="0" applyFont="1" applyFill="1" applyAlignment="1">
      <alignment horizontal="justify" vertical="center" wrapText="1"/>
    </xf>
    <xf numFmtId="0" fontId="4" fillId="33" borderId="0" xfId="0" applyFont="1" applyFill="1" applyAlignment="1">
      <alignment vertical="center" wrapText="1"/>
    </xf>
    <xf numFmtId="177" fontId="4" fillId="33" borderId="0" xfId="49" applyFont="1" applyFill="1" applyAlignment="1">
      <alignment horizontal="right" vertical="center" wrapText="1"/>
    </xf>
    <xf numFmtId="0" fontId="4" fillId="33" borderId="0" xfId="0" applyFont="1" applyFill="1" applyAlignment="1">
      <alignment/>
    </xf>
    <xf numFmtId="0" fontId="5" fillId="33" borderId="0" xfId="0" applyFont="1" applyFill="1" applyAlignment="1">
      <alignment/>
    </xf>
    <xf numFmtId="177" fontId="4" fillId="33" borderId="0" xfId="49" applyFont="1" applyFill="1" applyAlignment="1">
      <alignment/>
    </xf>
    <xf numFmtId="177" fontId="4" fillId="33" borderId="0" xfId="49" applyFont="1" applyFill="1" applyAlignment="1">
      <alignment/>
    </xf>
    <xf numFmtId="0" fontId="4" fillId="0" borderId="0" xfId="0" applyFont="1" applyFill="1" applyAlignment="1">
      <alignment/>
    </xf>
    <xf numFmtId="172" fontId="4" fillId="0" borderId="0" xfId="0" applyNumberFormat="1" applyFont="1" applyFill="1" applyAlignment="1">
      <alignment horizontal="left" indent="15"/>
    </xf>
    <xf numFmtId="0" fontId="5" fillId="0" borderId="0" xfId="0" applyFont="1" applyFill="1" applyAlignment="1">
      <alignment/>
    </xf>
    <xf numFmtId="0" fontId="4" fillId="0" borderId="0" xfId="0" applyFont="1" applyFill="1" applyAlignment="1">
      <alignment horizontal="center" vertical="top" wrapText="1"/>
    </xf>
    <xf numFmtId="0" fontId="4" fillId="0" borderId="0" xfId="0" applyFont="1" applyAlignment="1">
      <alignment/>
    </xf>
    <xf numFmtId="49" fontId="5" fillId="0" borderId="0" xfId="0" applyNumberFormat="1" applyFont="1" applyFill="1" applyAlignment="1">
      <alignment vertical="center"/>
    </xf>
    <xf numFmtId="0" fontId="5" fillId="0" borderId="0" xfId="0" applyFont="1" applyAlignment="1">
      <alignment vertical="center"/>
    </xf>
    <xf numFmtId="171" fontId="5" fillId="0" borderId="0" xfId="0" applyNumberFormat="1" applyFont="1" applyAlignment="1">
      <alignment/>
    </xf>
    <xf numFmtId="4" fontId="5" fillId="0" borderId="0" xfId="0" applyNumberFormat="1" applyFont="1" applyAlignment="1">
      <alignment/>
    </xf>
    <xf numFmtId="0" fontId="0" fillId="0" borderId="0" xfId="0" applyAlignment="1">
      <alignment vertical="justify"/>
    </xf>
    <xf numFmtId="0" fontId="0" fillId="0" borderId="0" xfId="0" applyFill="1" applyAlignment="1">
      <alignment vertical="justify"/>
    </xf>
    <xf numFmtId="176" fontId="8" fillId="0" borderId="0" xfId="51" applyFont="1" applyAlignment="1">
      <alignment vertical="justify"/>
    </xf>
    <xf numFmtId="0" fontId="6" fillId="0" borderId="0" xfId="0" applyFont="1" applyAlignment="1">
      <alignment/>
    </xf>
    <xf numFmtId="171" fontId="5" fillId="0" borderId="0" xfId="0" applyNumberFormat="1" applyFont="1" applyAlignment="1">
      <alignment vertical="center"/>
    </xf>
    <xf numFmtId="0" fontId="10" fillId="0" borderId="0" xfId="0" applyFont="1" applyFill="1" applyBorder="1" applyAlignment="1">
      <alignment horizontal="center"/>
    </xf>
    <xf numFmtId="171" fontId="10" fillId="0" borderId="0" xfId="0" applyNumberFormat="1" applyFont="1" applyFill="1" applyBorder="1" applyAlignment="1">
      <alignment horizontal="center"/>
    </xf>
    <xf numFmtId="0" fontId="5" fillId="33" borderId="0" xfId="0" applyFont="1" applyFill="1" applyAlignment="1">
      <alignment vertical="justify"/>
    </xf>
    <xf numFmtId="0" fontId="5" fillId="0" borderId="0" xfId="0" applyFont="1" applyAlignment="1">
      <alignment vertical="justify"/>
    </xf>
    <xf numFmtId="0" fontId="5" fillId="0" borderId="0" xfId="0" applyFont="1" applyFill="1" applyAlignment="1">
      <alignment vertical="justify"/>
    </xf>
    <xf numFmtId="173" fontId="5" fillId="0" borderId="0" xfId="0" applyNumberFormat="1" applyFont="1" applyAlignment="1">
      <alignment/>
    </xf>
    <xf numFmtId="177" fontId="5" fillId="0" borderId="0" xfId="0" applyNumberFormat="1" applyFont="1" applyAlignment="1">
      <alignment/>
    </xf>
    <xf numFmtId="0" fontId="12" fillId="0" borderId="0" xfId="0" applyFont="1" applyAlignment="1">
      <alignment wrapText="1"/>
    </xf>
    <xf numFmtId="0" fontId="0" fillId="0" borderId="0" xfId="0" applyFont="1" applyAlignment="1">
      <alignment/>
    </xf>
    <xf numFmtId="0" fontId="0" fillId="0" borderId="15" xfId="0" applyFont="1" applyBorder="1" applyAlignment="1">
      <alignment/>
    </xf>
    <xf numFmtId="4" fontId="0" fillId="0" borderId="15" xfId="0" applyNumberFormat="1" applyFont="1" applyBorder="1" applyAlignment="1">
      <alignment/>
    </xf>
    <xf numFmtId="0" fontId="3" fillId="0" borderId="16" xfId="0" applyFont="1" applyBorder="1" applyAlignment="1">
      <alignment vertical="center"/>
    </xf>
    <xf numFmtId="0" fontId="0" fillId="0" borderId="17" xfId="0" applyFont="1" applyBorder="1" applyAlignment="1">
      <alignment/>
    </xf>
    <xf numFmtId="0" fontId="0" fillId="0" borderId="18" xfId="0" applyFont="1" applyBorder="1" applyAlignment="1">
      <alignment/>
    </xf>
    <xf numFmtId="0" fontId="0" fillId="0" borderId="19"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0" xfId="0" applyFont="1" applyBorder="1" applyAlignment="1">
      <alignment/>
    </xf>
    <xf numFmtId="0" fontId="1" fillId="0" borderId="0" xfId="0" applyFont="1" applyAlignment="1">
      <alignment/>
    </xf>
    <xf numFmtId="0" fontId="1" fillId="0" borderId="0" xfId="0" applyFont="1" applyAlignment="1">
      <alignment/>
    </xf>
    <xf numFmtId="0" fontId="13" fillId="0" borderId="0" xfId="0" applyFont="1" applyAlignment="1">
      <alignment/>
    </xf>
    <xf numFmtId="4" fontId="0" fillId="0" borderId="0" xfId="0" applyNumberFormat="1" applyAlignment="1">
      <alignment/>
    </xf>
    <xf numFmtId="0" fontId="5" fillId="33" borderId="0" xfId="0" applyFont="1" applyFill="1" applyAlignment="1">
      <alignment vertical="justify"/>
    </xf>
    <xf numFmtId="0" fontId="5" fillId="33" borderId="0" xfId="0" applyFont="1" applyFill="1" applyAlignment="1">
      <alignment horizontal="left" vertical="center" wrapText="1"/>
    </xf>
    <xf numFmtId="0" fontId="5" fillId="34" borderId="0" xfId="0" applyFont="1" applyFill="1" applyBorder="1" applyAlignment="1">
      <alignment horizontal="left" vertical="center" wrapText="1"/>
    </xf>
    <xf numFmtId="4" fontId="5" fillId="34" borderId="0" xfId="49" applyNumberFormat="1" applyFont="1" applyFill="1" applyBorder="1" applyAlignment="1">
      <alignment horizontal="right" vertical="center" wrapText="1"/>
    </xf>
    <xf numFmtId="171" fontId="5" fillId="0" borderId="0" xfId="0" applyNumberFormat="1" applyFont="1" applyFill="1" applyAlignment="1">
      <alignment horizontal="justify" vertical="center" wrapText="1"/>
    </xf>
    <xf numFmtId="1" fontId="0" fillId="0" borderId="0" xfId="0" applyNumberFormat="1" applyAlignment="1">
      <alignment horizontal="center" vertical="center"/>
    </xf>
    <xf numFmtId="49" fontId="0" fillId="33" borderId="0" xfId="0" applyNumberFormat="1" applyFont="1" applyFill="1" applyAlignment="1">
      <alignment horizontal="center" vertical="center"/>
    </xf>
    <xf numFmtId="49" fontId="0" fillId="0" borderId="0" xfId="0" applyNumberFormat="1" applyAlignment="1">
      <alignment horizontal="center" vertical="center"/>
    </xf>
    <xf numFmtId="49" fontId="0" fillId="0" borderId="0" xfId="0" applyNumberFormat="1" applyFill="1" applyAlignment="1">
      <alignment horizontal="center" vertical="center"/>
    </xf>
    <xf numFmtId="49" fontId="0" fillId="0" borderId="0" xfId="0" applyNumberFormat="1" applyFont="1" applyAlignment="1">
      <alignment horizontal="center" vertical="center"/>
    </xf>
    <xf numFmtId="0" fontId="4" fillId="33" borderId="0" xfId="0" applyFont="1" applyFill="1" applyAlignment="1">
      <alignment vertical="center"/>
    </xf>
    <xf numFmtId="0" fontId="5" fillId="33" borderId="0" xfId="0" applyFont="1" applyFill="1" applyAlignment="1">
      <alignment vertical="center"/>
    </xf>
    <xf numFmtId="177" fontId="4" fillId="33" borderId="0" xfId="49" applyFont="1" applyFill="1" applyAlignment="1">
      <alignment vertical="center"/>
    </xf>
    <xf numFmtId="0" fontId="19" fillId="0" borderId="0" xfId="0" applyFont="1" applyAlignment="1">
      <alignment vertical="center"/>
    </xf>
    <xf numFmtId="4" fontId="19" fillId="0" borderId="0" xfId="0" applyNumberFormat="1" applyFont="1" applyAlignment="1">
      <alignment vertical="center"/>
    </xf>
    <xf numFmtId="171" fontId="19" fillId="0" borderId="0" xfId="0" applyNumberFormat="1" applyFont="1" applyAlignment="1">
      <alignment vertical="center"/>
    </xf>
    <xf numFmtId="0" fontId="21" fillId="0" borderId="0" xfId="0" applyFont="1" applyAlignment="1">
      <alignment horizontal="center" vertical="center"/>
    </xf>
    <xf numFmtId="0" fontId="22" fillId="0" borderId="0" xfId="0" applyFont="1" applyAlignment="1">
      <alignment vertical="center"/>
    </xf>
    <xf numFmtId="4" fontId="22" fillId="0" borderId="0" xfId="0" applyNumberFormat="1" applyFont="1" applyAlignment="1">
      <alignment vertical="center"/>
    </xf>
    <xf numFmtId="4" fontId="21" fillId="0" borderId="0" xfId="0" applyNumberFormat="1" applyFont="1" applyAlignment="1">
      <alignment horizontal="center" vertical="center"/>
    </xf>
    <xf numFmtId="0" fontId="77" fillId="35" borderId="20" xfId="0" applyFont="1" applyFill="1" applyBorder="1" applyAlignment="1">
      <alignment horizontal="center" vertical="center"/>
    </xf>
    <xf numFmtId="4" fontId="77" fillId="35" borderId="20" xfId="0" applyNumberFormat="1" applyFont="1" applyFill="1" applyBorder="1" applyAlignment="1">
      <alignment horizontal="center" vertical="center"/>
    </xf>
    <xf numFmtId="0" fontId="21" fillId="0" borderId="21" xfId="0" applyFont="1" applyFill="1" applyBorder="1" applyAlignment="1">
      <alignment vertical="center" wrapText="1"/>
    </xf>
    <xf numFmtId="0" fontId="21" fillId="0" borderId="20" xfId="0" applyFont="1" applyFill="1" applyBorder="1" applyAlignment="1">
      <alignment vertical="center" wrapText="1"/>
    </xf>
    <xf numFmtId="4" fontId="21" fillId="34" borderId="20" xfId="0" applyNumberFormat="1" applyFont="1" applyFill="1" applyBorder="1" applyAlignment="1">
      <alignment vertical="center"/>
    </xf>
    <xf numFmtId="10" fontId="22" fillId="0" borderId="20" xfId="56" applyNumberFormat="1" applyFont="1" applyBorder="1" applyAlignment="1">
      <alignment vertical="center"/>
    </xf>
    <xf numFmtId="4" fontId="22" fillId="0" borderId="0" xfId="0" applyNumberFormat="1" applyFont="1" applyFill="1" applyAlignment="1">
      <alignment vertical="center"/>
    </xf>
    <xf numFmtId="0" fontId="22" fillId="0" borderId="21" xfId="0" applyFont="1" applyFill="1" applyBorder="1" applyAlignment="1">
      <alignment vertical="center" wrapText="1"/>
    </xf>
    <xf numFmtId="0" fontId="22" fillId="0" borderId="20" xfId="0" applyFont="1" applyFill="1" applyBorder="1" applyAlignment="1">
      <alignment vertical="center" wrapText="1"/>
    </xf>
    <xf numFmtId="4" fontId="22" fillId="34" borderId="20" xfId="0" applyNumberFormat="1" applyFont="1" applyFill="1" applyBorder="1" applyAlignment="1">
      <alignment vertical="center"/>
    </xf>
    <xf numFmtId="0" fontId="22" fillId="36" borderId="22" xfId="0" applyFont="1" applyFill="1" applyBorder="1" applyAlignment="1">
      <alignment vertical="center" wrapText="1"/>
    </xf>
    <xf numFmtId="0" fontId="22" fillId="36" borderId="23" xfId="0" applyFont="1" applyFill="1" applyBorder="1" applyAlignment="1">
      <alignment vertical="center" wrapText="1"/>
    </xf>
    <xf numFmtId="4" fontId="21" fillId="0" borderId="20" xfId="0" applyNumberFormat="1" applyFont="1" applyFill="1" applyBorder="1" applyAlignment="1">
      <alignment vertical="center"/>
    </xf>
    <xf numFmtId="10" fontId="77" fillId="35" borderId="20" xfId="0" applyNumberFormat="1" applyFont="1" applyFill="1" applyBorder="1" applyAlignment="1">
      <alignment horizontal="center" vertical="center"/>
    </xf>
    <xf numFmtId="171" fontId="22" fillId="0" borderId="0" xfId="0" applyNumberFormat="1" applyFont="1" applyAlignment="1">
      <alignment vertical="center"/>
    </xf>
    <xf numFmtId="49" fontId="18" fillId="0" borderId="0" xfId="0" applyNumberFormat="1" applyFont="1" applyFill="1" applyBorder="1" applyAlignment="1">
      <alignment horizontal="center" vertical="center" wrapText="1"/>
    </xf>
    <xf numFmtId="0" fontId="19" fillId="0" borderId="0" xfId="0" applyFont="1" applyAlignment="1">
      <alignment vertical="center" wrapText="1"/>
    </xf>
    <xf numFmtId="0" fontId="77" fillId="35" borderId="24" xfId="0" applyFont="1" applyFill="1" applyBorder="1" applyAlignment="1">
      <alignment horizontal="center" vertical="center" wrapText="1"/>
    </xf>
    <xf numFmtId="171" fontId="19" fillId="0" borderId="0" xfId="0" applyNumberFormat="1" applyFont="1" applyAlignment="1">
      <alignment vertical="center" wrapText="1"/>
    </xf>
    <xf numFmtId="0" fontId="23" fillId="34" borderId="20" xfId="0" applyFont="1" applyFill="1" applyBorder="1" applyAlignment="1">
      <alignment horizontal="center" vertical="center" wrapText="1"/>
    </xf>
    <xf numFmtId="171" fontId="21" fillId="34" borderId="20" xfId="0" applyNumberFormat="1" applyFont="1" applyFill="1" applyBorder="1" applyAlignment="1">
      <alignment horizontal="center" vertical="center" wrapText="1"/>
    </xf>
    <xf numFmtId="49" fontId="22" fillId="37" borderId="21" xfId="0" applyNumberFormat="1" applyFont="1" applyFill="1" applyBorder="1" applyAlignment="1">
      <alignment vertical="center" wrapText="1"/>
    </xf>
    <xf numFmtId="49" fontId="22" fillId="37" borderId="20" xfId="0" applyNumberFormat="1" applyFont="1" applyFill="1" applyBorder="1" applyAlignment="1">
      <alignment vertical="center" wrapText="1"/>
    </xf>
    <xf numFmtId="171" fontId="22" fillId="37" borderId="20" xfId="0" applyNumberFormat="1" applyFont="1" applyFill="1" applyBorder="1" applyAlignment="1">
      <alignment vertical="center" wrapText="1"/>
    </xf>
    <xf numFmtId="0" fontId="19" fillId="0" borderId="0" xfId="0" applyFont="1" applyFill="1" applyAlignment="1">
      <alignment vertical="center" wrapText="1"/>
    </xf>
    <xf numFmtId="49" fontId="22" fillId="34" borderId="21" xfId="0" applyNumberFormat="1" applyFont="1" applyFill="1" applyBorder="1" applyAlignment="1">
      <alignment vertical="center" wrapText="1"/>
    </xf>
    <xf numFmtId="49" fontId="22" fillId="34" borderId="20" xfId="0" applyNumberFormat="1" applyFont="1" applyFill="1" applyBorder="1" applyAlignment="1">
      <alignment vertical="center" wrapText="1"/>
    </xf>
    <xf numFmtId="171" fontId="22" fillId="34" borderId="20" xfId="0" applyNumberFormat="1" applyFont="1" applyFill="1" applyBorder="1" applyAlignment="1">
      <alignment vertical="center" wrapText="1"/>
    </xf>
    <xf numFmtId="171" fontId="77" fillId="35" borderId="25" xfId="0" applyNumberFormat="1" applyFont="1" applyFill="1" applyBorder="1" applyAlignment="1">
      <alignment vertical="center" wrapText="1"/>
    </xf>
    <xf numFmtId="49" fontId="19" fillId="0" borderId="0" xfId="0" applyNumberFormat="1" applyFont="1" applyAlignment="1">
      <alignment vertical="center" wrapText="1"/>
    </xf>
    <xf numFmtId="49" fontId="19" fillId="0" borderId="0" xfId="0" applyNumberFormat="1" applyFont="1" applyFill="1" applyBorder="1" applyAlignment="1" applyProtection="1">
      <alignment vertical="center" wrapText="1"/>
      <protection/>
    </xf>
    <xf numFmtId="49" fontId="19" fillId="0" borderId="26" xfId="0" applyNumberFormat="1" applyFont="1" applyFill="1" applyBorder="1" applyAlignment="1">
      <alignment vertical="center" wrapText="1"/>
    </xf>
    <xf numFmtId="171" fontId="19" fillId="0" borderId="0" xfId="0" applyNumberFormat="1" applyFont="1" applyFill="1" applyBorder="1" applyAlignment="1">
      <alignment vertical="center" wrapText="1"/>
    </xf>
    <xf numFmtId="0" fontId="19" fillId="0" borderId="27" xfId="0" applyFont="1" applyFill="1" applyBorder="1" applyAlignment="1">
      <alignment vertical="center" wrapText="1"/>
    </xf>
    <xf numFmtId="49" fontId="18" fillId="0" borderId="0" xfId="0" applyNumberFormat="1" applyFont="1" applyFill="1" applyBorder="1" applyAlignment="1">
      <alignment horizontal="center" vertical="center"/>
    </xf>
    <xf numFmtId="0" fontId="77" fillId="35" borderId="20" xfId="0" applyFont="1" applyFill="1" applyBorder="1" applyAlignment="1">
      <alignment horizontal="center" vertical="center" wrapText="1"/>
    </xf>
    <xf numFmtId="49" fontId="20" fillId="0" borderId="20" xfId="0" applyNumberFormat="1" applyFont="1" applyBorder="1" applyAlignment="1">
      <alignment horizontal="center" vertical="center" textRotation="90"/>
    </xf>
    <xf numFmtId="49" fontId="20" fillId="0" borderId="20" xfId="0" applyNumberFormat="1" applyFont="1" applyBorder="1" applyAlignment="1">
      <alignment horizontal="center" vertical="center"/>
    </xf>
    <xf numFmtId="171" fontId="21" fillId="0" borderId="20" xfId="0" applyNumberFormat="1" applyFont="1" applyBorder="1" applyAlignment="1">
      <alignment horizontal="center" vertical="center"/>
    </xf>
    <xf numFmtId="0" fontId="22" fillId="38" borderId="21" xfId="0" applyFont="1" applyFill="1" applyBorder="1" applyAlignment="1">
      <alignment vertical="center" wrapText="1"/>
    </xf>
    <xf numFmtId="0" fontId="22" fillId="38" borderId="20" xfId="0" applyFont="1" applyFill="1" applyBorder="1" applyAlignment="1">
      <alignment vertical="center" wrapText="1"/>
    </xf>
    <xf numFmtId="4" fontId="22" fillId="38" borderId="28" xfId="49" applyNumberFormat="1" applyFont="1" applyFill="1" applyBorder="1" applyAlignment="1">
      <alignment vertical="center"/>
    </xf>
    <xf numFmtId="0" fontId="22" fillId="34" borderId="21" xfId="0" applyFont="1" applyFill="1" applyBorder="1" applyAlignment="1">
      <alignment vertical="center" wrapText="1"/>
    </xf>
    <xf numFmtId="0" fontId="22" fillId="34" borderId="20" xfId="0" applyFont="1" applyFill="1" applyBorder="1" applyAlignment="1">
      <alignment vertical="center" wrapText="1"/>
    </xf>
    <xf numFmtId="4" fontId="22" fillId="34" borderId="28" xfId="49" applyNumberFormat="1" applyFont="1" applyFill="1" applyBorder="1" applyAlignment="1">
      <alignment vertical="center"/>
    </xf>
    <xf numFmtId="171" fontId="78" fillId="35" borderId="25" xfId="0" applyNumberFormat="1" applyFont="1" applyFill="1" applyBorder="1" applyAlignment="1">
      <alignment vertical="center"/>
    </xf>
    <xf numFmtId="49" fontId="19" fillId="0" borderId="0" xfId="0" applyNumberFormat="1" applyFont="1" applyAlignment="1">
      <alignment vertical="center"/>
    </xf>
    <xf numFmtId="171" fontId="19" fillId="0" borderId="0" xfId="0" applyNumberFormat="1" applyFont="1" applyFill="1" applyAlignment="1">
      <alignment vertical="center"/>
    </xf>
    <xf numFmtId="0" fontId="22" fillId="0" borderId="0" xfId="0" applyFont="1" applyAlignment="1">
      <alignment vertical="center" wrapText="1"/>
    </xf>
    <xf numFmtId="49" fontId="21" fillId="0" borderId="29" xfId="0" applyNumberFormat="1" applyFont="1" applyFill="1" applyBorder="1" applyAlignment="1">
      <alignment horizontal="center" vertical="center" wrapText="1"/>
    </xf>
    <xf numFmtId="49" fontId="21" fillId="0" borderId="19" xfId="0" applyNumberFormat="1" applyFont="1" applyFill="1" applyBorder="1" applyAlignment="1">
      <alignment horizontal="center" vertical="center" wrapText="1"/>
    </xf>
    <xf numFmtId="0" fontId="77" fillId="35" borderId="25" xfId="0" applyFont="1" applyFill="1" applyBorder="1" applyAlignment="1">
      <alignment horizontal="center" vertical="center" wrapText="1"/>
    </xf>
    <xf numFmtId="171" fontId="77" fillId="35" borderId="25" xfId="0" applyNumberFormat="1" applyFont="1" applyFill="1" applyBorder="1" applyAlignment="1">
      <alignment horizontal="center" vertical="center" wrapText="1"/>
    </xf>
    <xf numFmtId="171" fontId="22" fillId="0" borderId="0" xfId="0" applyNumberFormat="1" applyFont="1" applyAlignment="1">
      <alignment vertical="center" wrapText="1"/>
    </xf>
    <xf numFmtId="49" fontId="21" fillId="0" borderId="20" xfId="0" applyNumberFormat="1" applyFont="1" applyBorder="1" applyAlignment="1">
      <alignment horizontal="center" vertical="center" textRotation="90" wrapText="1"/>
    </xf>
    <xf numFmtId="0" fontId="21" fillId="0" borderId="30" xfId="0" applyFont="1" applyBorder="1" applyAlignment="1">
      <alignment horizontal="center" vertical="center" wrapText="1"/>
    </xf>
    <xf numFmtId="171" fontId="21" fillId="0" borderId="24" xfId="0" applyNumberFormat="1" applyFont="1" applyBorder="1" applyAlignment="1">
      <alignment horizontal="center" vertical="center" wrapText="1"/>
    </xf>
    <xf numFmtId="49" fontId="22" fillId="38" borderId="20" xfId="0" applyNumberFormat="1" applyFont="1" applyFill="1" applyBorder="1" applyAlignment="1">
      <alignment vertical="center" wrapText="1"/>
    </xf>
    <xf numFmtId="0" fontId="22" fillId="38" borderId="20" xfId="0" applyFont="1" applyFill="1" applyBorder="1" applyAlignment="1">
      <alignment horizontal="left" vertical="center" wrapText="1"/>
    </xf>
    <xf numFmtId="4" fontId="22" fillId="38" borderId="20" xfId="49" applyNumberFormat="1" applyFont="1" applyFill="1" applyBorder="1" applyAlignment="1">
      <alignment horizontal="right" vertical="center" wrapText="1"/>
    </xf>
    <xf numFmtId="0" fontId="22" fillId="34" borderId="20" xfId="0" applyFont="1" applyFill="1" applyBorder="1" applyAlignment="1">
      <alignment horizontal="left" vertical="center" wrapText="1"/>
    </xf>
    <xf numFmtId="4" fontId="22" fillId="34" borderId="20" xfId="49" applyNumberFormat="1" applyFont="1" applyFill="1" applyBorder="1" applyAlignment="1">
      <alignment horizontal="right" vertical="center" wrapText="1"/>
    </xf>
    <xf numFmtId="0" fontId="22" fillId="34" borderId="0" xfId="0" applyFont="1" applyFill="1" applyAlignment="1">
      <alignment vertical="center" wrapText="1"/>
    </xf>
    <xf numFmtId="0" fontId="22" fillId="0" borderId="0" xfId="0" applyFont="1" applyFill="1" applyAlignment="1">
      <alignment vertical="center" wrapText="1"/>
    </xf>
    <xf numFmtId="4" fontId="22" fillId="34" borderId="0" xfId="0" applyNumberFormat="1" applyFont="1" applyFill="1" applyAlignment="1">
      <alignment vertical="center" wrapText="1"/>
    </xf>
    <xf numFmtId="171" fontId="77" fillId="35" borderId="31" xfId="0" applyNumberFormat="1" applyFont="1" applyFill="1" applyBorder="1" applyAlignment="1">
      <alignment vertical="center" wrapText="1"/>
    </xf>
    <xf numFmtId="49" fontId="22" fillId="0" borderId="0" xfId="0" applyNumberFormat="1" applyFont="1" applyAlignment="1">
      <alignment vertical="center" wrapText="1"/>
    </xf>
    <xf numFmtId="49" fontId="20" fillId="0" borderId="0" xfId="0" applyNumberFormat="1" applyFont="1" applyFill="1" applyBorder="1" applyAlignment="1">
      <alignment horizontal="center" vertical="center" wrapText="1"/>
    </xf>
    <xf numFmtId="0" fontId="19" fillId="0" borderId="0" xfId="0" applyFont="1" applyFill="1" applyAlignment="1">
      <alignment horizontal="justify" vertical="center" wrapText="1"/>
    </xf>
    <xf numFmtId="0" fontId="79" fillId="35" borderId="25" xfId="0" applyFont="1" applyFill="1" applyBorder="1" applyAlignment="1">
      <alignment horizontal="center" vertical="center" wrapText="1"/>
    </xf>
    <xf numFmtId="0" fontId="79" fillId="35" borderId="24" xfId="0" applyFont="1" applyFill="1" applyBorder="1" applyAlignment="1">
      <alignment horizontal="center" vertical="center" wrapText="1"/>
    </xf>
    <xf numFmtId="49" fontId="20" fillId="0" borderId="28" xfId="0" applyNumberFormat="1" applyFont="1" applyBorder="1" applyAlignment="1">
      <alignment horizontal="justify" vertical="center" textRotation="90" wrapText="1"/>
    </xf>
    <xf numFmtId="49" fontId="20" fillId="0" borderId="20" xfId="0" applyNumberFormat="1" applyFont="1" applyBorder="1" applyAlignment="1">
      <alignment horizontal="justify" vertical="center" textRotation="90" wrapText="1"/>
    </xf>
    <xf numFmtId="0" fontId="20" fillId="0" borderId="28" xfId="0" applyFont="1" applyBorder="1" applyAlignment="1">
      <alignment horizontal="left" vertical="center" wrapText="1"/>
    </xf>
    <xf numFmtId="0" fontId="20" fillId="0" borderId="28" xfId="0" applyFont="1" applyBorder="1" applyAlignment="1">
      <alignment horizontal="justify" vertical="center" wrapText="1"/>
    </xf>
    <xf numFmtId="4" fontId="19" fillId="0" borderId="0" xfId="0" applyNumberFormat="1" applyFont="1" applyFill="1" applyAlignment="1">
      <alignment horizontal="justify" vertical="center" wrapText="1"/>
    </xf>
    <xf numFmtId="49" fontId="80" fillId="37" borderId="20" xfId="0" applyNumberFormat="1" applyFont="1" applyFill="1" applyBorder="1" applyAlignment="1">
      <alignment horizontal="justify" vertical="center" wrapText="1"/>
    </xf>
    <xf numFmtId="0" fontId="80" fillId="37" borderId="20" xfId="0" applyFont="1" applyFill="1" applyBorder="1" applyAlignment="1">
      <alignment vertical="center" wrapText="1"/>
    </xf>
    <xf numFmtId="49" fontId="19" fillId="37" borderId="28" xfId="0" applyNumberFormat="1" applyFont="1" applyFill="1" applyBorder="1" applyAlignment="1" applyProtection="1">
      <alignment horizontal="left" vertical="center" wrapText="1"/>
      <protection locked="0"/>
    </xf>
    <xf numFmtId="49" fontId="19" fillId="34" borderId="20" xfId="0" applyNumberFormat="1" applyFont="1" applyFill="1" applyBorder="1" applyAlignment="1">
      <alignment horizontal="justify" vertical="center" wrapText="1"/>
    </xf>
    <xf numFmtId="0" fontId="19" fillId="34" borderId="20" xfId="0" applyFont="1" applyFill="1" applyBorder="1" applyAlignment="1">
      <alignment vertical="center" wrapText="1"/>
    </xf>
    <xf numFmtId="49" fontId="19" fillId="0" borderId="20" xfId="0" applyNumberFormat="1" applyFont="1" applyBorder="1" applyAlignment="1" applyProtection="1">
      <alignment horizontal="left" vertical="center" wrapText="1"/>
      <protection locked="0"/>
    </xf>
    <xf numFmtId="0" fontId="81" fillId="35" borderId="20" xfId="0" applyFont="1" applyFill="1" applyBorder="1" applyAlignment="1">
      <alignment horizontal="justify" vertical="center" wrapText="1"/>
    </xf>
    <xf numFmtId="0" fontId="19" fillId="0" borderId="0" xfId="0" applyFont="1" applyAlignment="1">
      <alignment horizontal="justify" vertical="center" wrapText="1"/>
    </xf>
    <xf numFmtId="0" fontId="19" fillId="0" borderId="0" xfId="0" applyFont="1" applyAlignment="1">
      <alignment horizontal="left" vertical="center" wrapText="1"/>
    </xf>
    <xf numFmtId="49" fontId="20" fillId="0" borderId="0" xfId="0" applyNumberFormat="1" applyFont="1" applyFill="1" applyBorder="1" applyAlignment="1">
      <alignment horizontal="right" vertical="center" wrapText="1"/>
    </xf>
    <xf numFmtId="4" fontId="20" fillId="0" borderId="28" xfId="49" applyNumberFormat="1" applyFont="1" applyFill="1" applyBorder="1" applyAlignment="1">
      <alignment horizontal="right" vertical="center" wrapText="1"/>
    </xf>
    <xf numFmtId="177" fontId="19" fillId="37" borderId="20" xfId="49" applyFont="1" applyFill="1" applyBorder="1" applyAlignment="1">
      <alignment horizontal="right" vertical="center" wrapText="1"/>
    </xf>
    <xf numFmtId="177" fontId="19" fillId="0" borderId="20" xfId="49" applyFont="1" applyBorder="1" applyAlignment="1">
      <alignment horizontal="right" vertical="center" wrapText="1"/>
    </xf>
    <xf numFmtId="4" fontId="79" fillId="35" borderId="20" xfId="0" applyNumberFormat="1" applyFont="1" applyFill="1" applyBorder="1" applyAlignment="1">
      <alignment horizontal="right" vertical="center" wrapText="1"/>
    </xf>
    <xf numFmtId="171" fontId="19" fillId="0" borderId="0" xfId="0" applyNumberFormat="1" applyFont="1" applyAlignment="1">
      <alignment horizontal="right" vertical="center" wrapText="1"/>
    </xf>
    <xf numFmtId="0" fontId="19" fillId="0" borderId="0" xfId="0" applyFont="1" applyAlignment="1">
      <alignment horizontal="right" vertical="center" wrapText="1"/>
    </xf>
    <xf numFmtId="0" fontId="82" fillId="35" borderId="20" xfId="0" applyFont="1" applyFill="1" applyBorder="1" applyAlignment="1">
      <alignment/>
    </xf>
    <xf numFmtId="0" fontId="82" fillId="35" borderId="20" xfId="0" applyFont="1" applyFill="1" applyBorder="1" applyAlignment="1">
      <alignment horizontal="center" vertical="center" wrapText="1"/>
    </xf>
    <xf numFmtId="0" fontId="20" fillId="0" borderId="0" xfId="0" applyFont="1" applyBorder="1" applyAlignment="1">
      <alignment horizontal="center" vertical="center"/>
    </xf>
    <xf numFmtId="0" fontId="79" fillId="35" borderId="25" xfId="0" applyFont="1" applyFill="1" applyBorder="1" applyAlignment="1">
      <alignment horizontal="center" vertical="center"/>
    </xf>
    <xf numFmtId="0" fontId="79" fillId="35" borderId="25" xfId="0" applyNumberFormat="1" applyFont="1" applyFill="1" applyBorder="1" applyAlignment="1">
      <alignment horizontal="center" vertical="center" wrapText="1"/>
    </xf>
    <xf numFmtId="171" fontId="79" fillId="35" borderId="25" xfId="0" applyNumberFormat="1" applyFont="1" applyFill="1" applyBorder="1" applyAlignment="1">
      <alignment horizontal="center" vertical="center" wrapText="1"/>
    </xf>
    <xf numFmtId="9" fontId="79" fillId="35" borderId="25" xfId="56" applyNumberFormat="1" applyFont="1" applyFill="1" applyBorder="1" applyAlignment="1">
      <alignment horizontal="center" vertical="center" wrapText="1"/>
    </xf>
    <xf numFmtId="171" fontId="79" fillId="35" borderId="25" xfId="56" applyNumberFormat="1" applyFont="1" applyFill="1" applyBorder="1" applyAlignment="1">
      <alignment horizontal="center" vertical="center" wrapText="1"/>
    </xf>
    <xf numFmtId="178" fontId="79" fillId="35" borderId="25" xfId="56" applyNumberFormat="1" applyFont="1" applyFill="1" applyBorder="1" applyAlignment="1">
      <alignment horizontal="center" vertical="center" wrapText="1"/>
    </xf>
    <xf numFmtId="0" fontId="20" fillId="0" borderId="32" xfId="0" applyFont="1" applyBorder="1" applyAlignment="1">
      <alignment horizontal="right" vertical="center"/>
    </xf>
    <xf numFmtId="0" fontId="20" fillId="0" borderId="33" xfId="0" applyNumberFormat="1" applyFont="1" applyBorder="1" applyAlignment="1">
      <alignment horizontal="center" vertical="center" wrapText="1"/>
    </xf>
    <xf numFmtId="171" fontId="20" fillId="0" borderId="33" xfId="0" applyNumberFormat="1" applyFont="1" applyFill="1" applyBorder="1" applyAlignment="1">
      <alignment vertical="center"/>
    </xf>
    <xf numFmtId="9" fontId="20" fillId="0" borderId="33" xfId="56" applyFont="1" applyFill="1" applyBorder="1" applyAlignment="1">
      <alignment horizontal="center" vertical="center"/>
    </xf>
    <xf numFmtId="9" fontId="20" fillId="0" borderId="30" xfId="56" applyFont="1" applyFill="1" applyBorder="1" applyAlignment="1">
      <alignment horizontal="center" vertical="center"/>
    </xf>
    <xf numFmtId="171" fontId="20" fillId="39" borderId="0" xfId="0" applyNumberFormat="1" applyFont="1" applyFill="1" applyBorder="1" applyAlignment="1">
      <alignment vertical="center"/>
    </xf>
    <xf numFmtId="9" fontId="20" fillId="39" borderId="0" xfId="56" applyNumberFormat="1" applyFont="1" applyFill="1" applyBorder="1" applyAlignment="1">
      <alignment horizontal="center" vertical="center"/>
    </xf>
    <xf numFmtId="178" fontId="20" fillId="39" borderId="27" xfId="56" applyNumberFormat="1" applyFont="1" applyFill="1" applyBorder="1" applyAlignment="1">
      <alignment horizontal="center" vertical="center"/>
    </xf>
    <xf numFmtId="0" fontId="83" fillId="0" borderId="0" xfId="0" applyFont="1" applyAlignment="1">
      <alignment vertical="center"/>
    </xf>
    <xf numFmtId="0" fontId="19" fillId="0" borderId="26" xfId="0" applyFont="1" applyBorder="1" applyAlignment="1">
      <alignment horizontal="right" vertical="center"/>
    </xf>
    <xf numFmtId="0" fontId="19" fillId="0" borderId="0" xfId="0" applyNumberFormat="1" applyFont="1" applyBorder="1" applyAlignment="1">
      <alignment vertical="center" wrapText="1"/>
    </xf>
    <xf numFmtId="171" fontId="19" fillId="0" borderId="0" xfId="0" applyNumberFormat="1" applyFont="1" applyFill="1" applyBorder="1" applyAlignment="1">
      <alignment vertical="center"/>
    </xf>
    <xf numFmtId="9" fontId="19" fillId="0" borderId="0" xfId="56" applyNumberFormat="1" applyFont="1" applyFill="1" applyBorder="1" applyAlignment="1">
      <alignment horizontal="center" vertical="center"/>
    </xf>
    <xf numFmtId="171" fontId="19" fillId="0" borderId="0" xfId="56" applyNumberFormat="1" applyFont="1" applyFill="1" applyBorder="1" applyAlignment="1">
      <alignment horizontal="center" vertical="center"/>
    </xf>
    <xf numFmtId="178" fontId="19" fillId="0" borderId="27" xfId="56" applyNumberFormat="1" applyFont="1" applyBorder="1" applyAlignment="1">
      <alignment horizontal="center" vertical="center"/>
    </xf>
    <xf numFmtId="171" fontId="83" fillId="39" borderId="0" xfId="0" applyNumberFormat="1" applyFont="1" applyFill="1" applyBorder="1" applyAlignment="1">
      <alignment vertical="center"/>
    </xf>
    <xf numFmtId="9" fontId="83" fillId="39" borderId="0" xfId="56" applyNumberFormat="1" applyFont="1" applyFill="1" applyBorder="1" applyAlignment="1">
      <alignment horizontal="center" vertical="center"/>
    </xf>
    <xf numFmtId="178" fontId="83" fillId="39" borderId="27" xfId="56" applyNumberFormat="1" applyFont="1" applyFill="1" applyBorder="1" applyAlignment="1">
      <alignment horizontal="center" vertical="center"/>
    </xf>
    <xf numFmtId="0" fontId="19" fillId="0" borderId="0" xfId="0" applyFont="1" applyBorder="1" applyAlignment="1">
      <alignment vertical="center" wrapText="1"/>
    </xf>
    <xf numFmtId="9" fontId="19" fillId="0" borderId="0" xfId="56" applyFont="1" applyFill="1" applyBorder="1" applyAlignment="1">
      <alignment horizontal="center" vertical="center"/>
    </xf>
    <xf numFmtId="4" fontId="19" fillId="0" borderId="26" xfId="0" applyNumberFormat="1" applyFont="1" applyBorder="1" applyAlignment="1">
      <alignment horizontal="right" vertical="center"/>
    </xf>
    <xf numFmtId="49" fontId="19" fillId="0" borderId="0" xfId="0" applyNumberFormat="1" applyFont="1" applyFill="1" applyBorder="1" applyAlignment="1">
      <alignment vertical="center" wrapText="1"/>
    </xf>
    <xf numFmtId="0" fontId="19" fillId="0" borderId="29" xfId="0" applyFont="1" applyBorder="1" applyAlignment="1">
      <alignment horizontal="right" vertical="center"/>
    </xf>
    <xf numFmtId="0" fontId="19" fillId="0" borderId="19" xfId="0" applyNumberFormat="1" applyFont="1" applyBorder="1" applyAlignment="1">
      <alignment vertical="center" wrapText="1"/>
    </xf>
    <xf numFmtId="171" fontId="19" fillId="0" borderId="19" xfId="0" applyNumberFormat="1" applyFont="1" applyFill="1" applyBorder="1" applyAlignment="1">
      <alignment vertical="center"/>
    </xf>
    <xf numFmtId="9" fontId="19" fillId="0" borderId="19" xfId="56" applyNumberFormat="1" applyFont="1" applyFill="1" applyBorder="1" applyAlignment="1">
      <alignment horizontal="center" vertical="center"/>
    </xf>
    <xf numFmtId="9" fontId="19" fillId="0" borderId="19" xfId="56" applyFont="1" applyFill="1" applyBorder="1" applyAlignment="1">
      <alignment horizontal="center" vertical="center"/>
    </xf>
    <xf numFmtId="171" fontId="19" fillId="0" borderId="19" xfId="56" applyNumberFormat="1" applyFont="1" applyFill="1" applyBorder="1" applyAlignment="1">
      <alignment horizontal="center" vertical="center"/>
    </xf>
    <xf numFmtId="178" fontId="19" fillId="0" borderId="15" xfId="56" applyNumberFormat="1" applyFont="1" applyBorder="1" applyAlignment="1">
      <alignment horizontal="center" vertical="center"/>
    </xf>
    <xf numFmtId="0" fontId="19" fillId="0" borderId="0" xfId="0" applyFont="1" applyAlignment="1">
      <alignment horizontal="right" vertical="center"/>
    </xf>
    <xf numFmtId="0" fontId="19" fillId="0" borderId="0" xfId="0" applyNumberFormat="1" applyFont="1" applyAlignment="1">
      <alignment vertical="center" wrapText="1"/>
    </xf>
    <xf numFmtId="9" fontId="19" fillId="0" borderId="0" xfId="56" applyNumberFormat="1" applyFont="1" applyAlignment="1">
      <alignment horizontal="center" vertical="center"/>
    </xf>
    <xf numFmtId="171" fontId="19" fillId="0" borderId="0" xfId="56" applyNumberFormat="1" applyFont="1" applyAlignment="1">
      <alignment horizontal="center" vertical="center"/>
    </xf>
    <xf numFmtId="0" fontId="20" fillId="39" borderId="26" xfId="0" applyFont="1" applyFill="1" applyBorder="1" applyAlignment="1">
      <alignment horizontal="center" vertical="center"/>
    </xf>
    <xf numFmtId="0" fontId="20" fillId="39" borderId="0" xfId="0" applyNumberFormat="1" applyFont="1" applyFill="1" applyBorder="1" applyAlignment="1">
      <alignment horizontal="center" vertical="center" wrapText="1"/>
    </xf>
    <xf numFmtId="0" fontId="83" fillId="39" borderId="26" xfId="0" applyFont="1" applyFill="1" applyBorder="1" applyAlignment="1">
      <alignment horizontal="center" vertical="center"/>
    </xf>
    <xf numFmtId="0" fontId="83" fillId="39" borderId="0" xfId="0" applyNumberFormat="1" applyFont="1" applyFill="1" applyBorder="1" applyAlignment="1">
      <alignment horizontal="center" vertical="center" wrapText="1"/>
    </xf>
    <xf numFmtId="0" fontId="84" fillId="39" borderId="22" xfId="0" applyFont="1" applyFill="1" applyBorder="1" applyAlignment="1">
      <alignment horizontal="center"/>
    </xf>
    <xf numFmtId="0" fontId="84" fillId="39" borderId="34" xfId="0" applyFont="1" applyFill="1" applyBorder="1" applyAlignment="1">
      <alignment/>
    </xf>
    <xf numFmtId="171" fontId="84" fillId="39" borderId="34" xfId="0" applyNumberFormat="1" applyFont="1" applyFill="1" applyBorder="1" applyAlignment="1">
      <alignment/>
    </xf>
    <xf numFmtId="171" fontId="84" fillId="39" borderId="23" xfId="0" applyNumberFormat="1" applyFont="1" applyFill="1" applyBorder="1" applyAlignment="1">
      <alignment/>
    </xf>
    <xf numFmtId="0" fontId="19" fillId="0" borderId="0" xfId="0" applyFont="1" applyAlignment="1">
      <alignment/>
    </xf>
    <xf numFmtId="10" fontId="19" fillId="0" borderId="0" xfId="56" applyNumberFormat="1" applyFont="1" applyAlignment="1">
      <alignment/>
    </xf>
    <xf numFmtId="0" fontId="79" fillId="35" borderId="20" xfId="0" applyFont="1" applyFill="1" applyBorder="1" applyAlignment="1">
      <alignment horizontal="center"/>
    </xf>
    <xf numFmtId="10" fontId="79" fillId="35" borderId="20" xfId="56" applyNumberFormat="1" applyFont="1" applyFill="1" applyBorder="1" applyAlignment="1">
      <alignment horizontal="center"/>
    </xf>
    <xf numFmtId="0" fontId="19" fillId="0" borderId="35" xfId="0" applyFont="1" applyBorder="1" applyAlignment="1">
      <alignment horizontal="center"/>
    </xf>
    <xf numFmtId="0" fontId="19" fillId="0" borderId="36" xfId="0" applyFont="1" applyBorder="1" applyAlignment="1">
      <alignment horizontal="center"/>
    </xf>
    <xf numFmtId="10" fontId="19" fillId="0" borderId="37" xfId="56" applyNumberFormat="1" applyFont="1" applyBorder="1" applyAlignment="1">
      <alignment horizontal="center"/>
    </xf>
    <xf numFmtId="0" fontId="19" fillId="0" borderId="10" xfId="0" applyFont="1" applyBorder="1" applyAlignment="1">
      <alignment/>
    </xf>
    <xf numFmtId="0" fontId="20" fillId="0" borderId="0" xfId="0" applyFont="1" applyBorder="1" applyAlignment="1">
      <alignment/>
    </xf>
    <xf numFmtId="171" fontId="20" fillId="0" borderId="0" xfId="0" applyNumberFormat="1" applyFont="1" applyBorder="1" applyAlignment="1">
      <alignment/>
    </xf>
    <xf numFmtId="10" fontId="20" fillId="0" borderId="13" xfId="56" applyNumberFormat="1" applyFont="1" applyBorder="1" applyAlignment="1">
      <alignment horizontal="center"/>
    </xf>
    <xf numFmtId="0" fontId="19" fillId="0" borderId="0" xfId="0" applyFont="1" applyBorder="1" applyAlignment="1">
      <alignment/>
    </xf>
    <xf numFmtId="171" fontId="19" fillId="0" borderId="0" xfId="0" applyNumberFormat="1" applyFont="1" applyBorder="1" applyAlignment="1">
      <alignment/>
    </xf>
    <xf numFmtId="10" fontId="19" fillId="0" borderId="13" xfId="56" applyNumberFormat="1" applyFont="1" applyBorder="1" applyAlignment="1">
      <alignment/>
    </xf>
    <xf numFmtId="0" fontId="19" fillId="0" borderId="10" xfId="0" applyFont="1" applyBorder="1" applyAlignment="1">
      <alignment horizontal="center"/>
    </xf>
    <xf numFmtId="0" fontId="85" fillId="35" borderId="18" xfId="0" applyFont="1" applyFill="1" applyBorder="1" applyAlignment="1">
      <alignment horizontal="center"/>
    </xf>
    <xf numFmtId="0" fontId="86" fillId="35" borderId="15" xfId="0" applyFont="1" applyFill="1" applyBorder="1" applyAlignment="1">
      <alignment/>
    </xf>
    <xf numFmtId="4" fontId="87" fillId="35" borderId="15" xfId="0" applyNumberFormat="1" applyFont="1" applyFill="1" applyBorder="1" applyAlignment="1">
      <alignment horizontal="right"/>
    </xf>
    <xf numFmtId="0" fontId="20" fillId="0" borderId="0" xfId="0" applyFont="1" applyAlignment="1">
      <alignment horizontal="center" vertical="center" wrapText="1"/>
    </xf>
    <xf numFmtId="0" fontId="20" fillId="0" borderId="0" xfId="0" applyNumberFormat="1" applyFont="1" applyAlignment="1">
      <alignment vertical="center"/>
    </xf>
    <xf numFmtId="0" fontId="19" fillId="0" borderId="0" xfId="0" applyFont="1" applyAlignment="1">
      <alignment horizontal="center" vertical="center" wrapText="1"/>
    </xf>
    <xf numFmtId="4" fontId="20" fillId="40" borderId="20" xfId="0" applyNumberFormat="1" applyFont="1" applyFill="1" applyBorder="1" applyAlignment="1">
      <alignment horizontal="right" vertical="center" wrapText="1"/>
    </xf>
    <xf numFmtId="0" fontId="19" fillId="0" borderId="20" xfId="0" applyFont="1" applyBorder="1" applyAlignment="1">
      <alignment vertical="center" wrapText="1"/>
    </xf>
    <xf numFmtId="0" fontId="19" fillId="0" borderId="20" xfId="0" applyFont="1" applyBorder="1" applyAlignment="1">
      <alignment horizontal="center" vertical="center" wrapText="1"/>
    </xf>
    <xf numFmtId="4" fontId="20" fillId="0" borderId="20" xfId="0" applyNumberFormat="1" applyFont="1" applyBorder="1" applyAlignment="1" applyProtection="1">
      <alignment horizontal="right" vertical="center" wrapText="1"/>
      <protection locked="0"/>
    </xf>
    <xf numFmtId="0" fontId="26" fillId="0" borderId="0" xfId="0" applyFont="1" applyAlignment="1">
      <alignment vertical="center" wrapText="1"/>
    </xf>
    <xf numFmtId="0" fontId="20" fillId="0" borderId="0" xfId="0" applyFont="1" applyAlignment="1">
      <alignment vertical="center" wrapText="1"/>
    </xf>
    <xf numFmtId="0" fontId="20" fillId="37" borderId="20" xfId="0" applyFont="1" applyFill="1" applyBorder="1" applyAlignment="1">
      <alignment vertical="center" wrapText="1"/>
    </xf>
    <xf numFmtId="4" fontId="20" fillId="37" borderId="20" xfId="0" applyNumberFormat="1" applyFont="1" applyFill="1" applyBorder="1" applyAlignment="1">
      <alignment horizontal="right" vertical="center" wrapText="1"/>
    </xf>
    <xf numFmtId="4" fontId="19" fillId="0" borderId="0" xfId="0" applyNumberFormat="1" applyFont="1" applyAlignment="1">
      <alignment horizontal="right" vertical="center" wrapText="1"/>
    </xf>
    <xf numFmtId="4" fontId="19" fillId="0" borderId="0" xfId="0" applyNumberFormat="1" applyFont="1" applyAlignment="1">
      <alignment horizontal="center" vertical="center" wrapText="1"/>
    </xf>
    <xf numFmtId="49" fontId="19" fillId="0" borderId="0" xfId="0" applyNumberFormat="1" applyFont="1" applyAlignment="1">
      <alignment horizontal="center" vertical="center" wrapText="1"/>
    </xf>
    <xf numFmtId="0" fontId="20" fillId="0" borderId="20" xfId="0" applyFont="1" applyFill="1" applyBorder="1" applyAlignment="1">
      <alignment horizontal="justify" vertical="center" wrapText="1"/>
    </xf>
    <xf numFmtId="177" fontId="20" fillId="0" borderId="20" xfId="49" applyFont="1" applyFill="1" applyBorder="1" applyAlignment="1">
      <alignment horizontal="right" vertical="center" wrapText="1"/>
    </xf>
    <xf numFmtId="49" fontId="19" fillId="0" borderId="28" xfId="0" applyNumberFormat="1" applyFont="1" applyFill="1" applyBorder="1" applyAlignment="1">
      <alignment horizontal="center" vertical="center" wrapText="1"/>
    </xf>
    <xf numFmtId="49" fontId="19" fillId="0" borderId="20" xfId="0" applyNumberFormat="1" applyFont="1" applyFill="1" applyBorder="1" applyAlignment="1">
      <alignment horizontal="center" vertical="center" wrapText="1"/>
    </xf>
    <xf numFmtId="0" fontId="19" fillId="0" borderId="22" xfId="0" applyNumberFormat="1" applyFont="1" applyFill="1" applyBorder="1" applyAlignment="1">
      <alignment horizontal="justify" vertical="center" wrapText="1"/>
    </xf>
    <xf numFmtId="0" fontId="20" fillId="0" borderId="20" xfId="0" applyFont="1" applyFill="1" applyBorder="1" applyAlignment="1" applyProtection="1">
      <alignment horizontal="justify" vertical="center" wrapText="1"/>
      <protection/>
    </xf>
    <xf numFmtId="0" fontId="19" fillId="0" borderId="20" xfId="0" applyFont="1" applyFill="1" applyBorder="1" applyAlignment="1" applyProtection="1">
      <alignment horizontal="justify" vertical="center" wrapText="1"/>
      <protection/>
    </xf>
    <xf numFmtId="4" fontId="19" fillId="0" borderId="20" xfId="0" applyNumberFormat="1" applyFont="1" applyFill="1" applyBorder="1" applyAlignment="1">
      <alignment horizontal="right" vertical="center" wrapText="1"/>
    </xf>
    <xf numFmtId="0" fontId="19" fillId="40" borderId="20" xfId="0" applyFont="1" applyFill="1" applyBorder="1" applyAlignment="1" applyProtection="1">
      <alignment horizontal="center" vertical="center" wrapText="1"/>
      <protection/>
    </xf>
    <xf numFmtId="49" fontId="19" fillId="40" borderId="20" xfId="0" applyNumberFormat="1" applyFont="1" applyFill="1" applyBorder="1" applyAlignment="1">
      <alignment horizontal="center" vertical="center" wrapText="1"/>
    </xf>
    <xf numFmtId="0" fontId="19" fillId="40" borderId="22" xfId="0" applyFont="1" applyFill="1" applyBorder="1" applyAlignment="1">
      <alignment horizontal="left" vertical="center" wrapText="1"/>
    </xf>
    <xf numFmtId="4" fontId="19" fillId="0" borderId="20" xfId="0" applyNumberFormat="1" applyFont="1" applyFill="1" applyBorder="1" applyAlignment="1">
      <alignment horizontal="center" vertical="center" wrapText="1"/>
    </xf>
    <xf numFmtId="4" fontId="20" fillId="0" borderId="20" xfId="0" applyNumberFormat="1" applyFont="1" applyFill="1" applyBorder="1" applyAlignment="1">
      <alignment horizontal="center" vertical="center" wrapText="1"/>
    </xf>
    <xf numFmtId="173" fontId="19" fillId="0" borderId="0" xfId="0" applyNumberFormat="1" applyFont="1" applyAlignment="1">
      <alignment vertical="center" wrapText="1"/>
    </xf>
    <xf numFmtId="4" fontId="19" fillId="0" borderId="0" xfId="0" applyNumberFormat="1" applyFont="1" applyAlignment="1">
      <alignment vertical="center" wrapText="1"/>
    </xf>
    <xf numFmtId="4" fontId="20" fillId="0" borderId="20" xfId="0" applyNumberFormat="1" applyFont="1" applyFill="1" applyBorder="1" applyAlignment="1">
      <alignment horizontal="right" vertical="center" wrapText="1"/>
    </xf>
    <xf numFmtId="171" fontId="19" fillId="0" borderId="0" xfId="0" applyNumberFormat="1" applyFont="1" applyBorder="1" applyAlignment="1">
      <alignment vertical="center" wrapText="1"/>
    </xf>
    <xf numFmtId="0" fontId="19" fillId="0" borderId="22" xfId="0" applyFont="1" applyFill="1" applyBorder="1" applyAlignment="1">
      <alignment horizontal="left" vertical="center" wrapText="1"/>
    </xf>
    <xf numFmtId="0" fontId="19" fillId="34" borderId="20" xfId="0" applyFont="1" applyFill="1" applyBorder="1" applyAlignment="1" applyProtection="1">
      <alignment horizontal="justify" vertical="center" wrapText="1"/>
      <protection/>
    </xf>
    <xf numFmtId="4" fontId="19" fillId="34" borderId="38" xfId="0" applyNumberFormat="1" applyFont="1" applyFill="1" applyBorder="1" applyAlignment="1" applyProtection="1">
      <alignment horizontal="right" vertical="center" wrapText="1"/>
      <protection locked="0"/>
    </xf>
    <xf numFmtId="4" fontId="19" fillId="0" borderId="0" xfId="0" applyNumberFormat="1" applyFont="1" applyBorder="1" applyAlignment="1">
      <alignment vertical="center" wrapText="1"/>
    </xf>
    <xf numFmtId="4" fontId="20" fillId="0" borderId="20" xfId="0" applyNumberFormat="1" applyFont="1" applyFill="1" applyBorder="1" applyAlignment="1">
      <alignment vertical="center" wrapText="1"/>
    </xf>
    <xf numFmtId="1" fontId="19" fillId="0" borderId="28" xfId="0" applyNumberFormat="1" applyFont="1" applyFill="1" applyBorder="1" applyAlignment="1">
      <alignment horizontal="center" vertical="center" wrapText="1"/>
    </xf>
    <xf numFmtId="0" fontId="19" fillId="0" borderId="14" xfId="0" applyNumberFormat="1" applyFont="1" applyFill="1" applyBorder="1" applyAlignment="1">
      <alignment horizontal="justify" vertical="center" wrapText="1"/>
    </xf>
    <xf numFmtId="0" fontId="20" fillId="0" borderId="39" xfId="0" applyFont="1" applyFill="1" applyBorder="1" applyAlignment="1">
      <alignment horizontal="justify" vertical="center" wrapText="1"/>
    </xf>
    <xf numFmtId="4" fontId="19" fillId="34" borderId="20" xfId="0" applyNumberFormat="1" applyFont="1" applyFill="1" applyBorder="1" applyAlignment="1" applyProtection="1">
      <alignment horizontal="right" vertical="center" wrapText="1"/>
      <protection locked="0"/>
    </xf>
    <xf numFmtId="1" fontId="19" fillId="34" borderId="28" xfId="0" applyNumberFormat="1" applyFont="1" applyFill="1" applyBorder="1" applyAlignment="1">
      <alignment horizontal="center" vertical="center" wrapText="1"/>
    </xf>
    <xf numFmtId="49" fontId="19" fillId="34" borderId="28" xfId="0" applyNumberFormat="1" applyFont="1" applyFill="1" applyBorder="1" applyAlignment="1">
      <alignment horizontal="center" vertical="center" wrapText="1"/>
    </xf>
    <xf numFmtId="0" fontId="19" fillId="34" borderId="22" xfId="0" applyNumberFormat="1" applyFont="1" applyFill="1" applyBorder="1" applyAlignment="1">
      <alignment horizontal="justify" vertical="center" wrapText="1"/>
    </xf>
    <xf numFmtId="171" fontId="19" fillId="34" borderId="20" xfId="0" applyNumberFormat="1" applyFont="1" applyFill="1" applyBorder="1" applyAlignment="1">
      <alignment horizontal="right" vertical="center" wrapText="1"/>
    </xf>
    <xf numFmtId="171" fontId="19" fillId="34" borderId="38" xfId="0" applyNumberFormat="1" applyFont="1" applyFill="1" applyBorder="1" applyAlignment="1">
      <alignment horizontal="right" vertical="center" wrapText="1"/>
    </xf>
    <xf numFmtId="0" fontId="20" fillId="34" borderId="39" xfId="0" applyFont="1" applyFill="1" applyBorder="1" applyAlignment="1">
      <alignment horizontal="justify" vertical="center" wrapText="1"/>
    </xf>
    <xf numFmtId="171" fontId="19" fillId="34" borderId="0" xfId="0" applyNumberFormat="1" applyFont="1" applyFill="1" applyBorder="1" applyAlignment="1">
      <alignment vertical="center" wrapText="1"/>
    </xf>
    <xf numFmtId="0" fontId="19" fillId="34" borderId="0" xfId="0" applyFont="1" applyFill="1" applyAlignment="1">
      <alignment vertical="center" wrapText="1"/>
    </xf>
    <xf numFmtId="4" fontId="20" fillId="34" borderId="20" xfId="0" applyNumberFormat="1" applyFont="1" applyFill="1" applyBorder="1" applyAlignment="1" applyProtection="1">
      <alignment horizontal="right" vertical="center" wrapText="1"/>
      <protection locked="0"/>
    </xf>
    <xf numFmtId="4" fontId="20" fillId="40" borderId="40" xfId="0" applyNumberFormat="1" applyFont="1" applyFill="1" applyBorder="1" applyAlignment="1">
      <alignment horizontal="right" vertical="center" wrapText="1"/>
    </xf>
    <xf numFmtId="4" fontId="19" fillId="0" borderId="38" xfId="0" applyNumberFormat="1" applyFont="1" applyFill="1" applyBorder="1" applyAlignment="1" applyProtection="1">
      <alignment horizontal="right" vertical="center" wrapText="1"/>
      <protection locked="0"/>
    </xf>
    <xf numFmtId="0" fontId="19" fillId="34" borderId="28" xfId="0" applyFont="1" applyFill="1" applyBorder="1" applyAlignment="1" applyProtection="1">
      <alignment horizontal="center" vertical="center" wrapText="1"/>
      <protection/>
    </xf>
    <xf numFmtId="0" fontId="19" fillId="34" borderId="22" xfId="0" applyFont="1" applyFill="1" applyBorder="1" applyAlignment="1">
      <alignment horizontal="left" vertical="center" wrapText="1"/>
    </xf>
    <xf numFmtId="4" fontId="20" fillId="34" borderId="40" xfId="0" applyNumberFormat="1" applyFont="1" applyFill="1" applyBorder="1" applyAlignment="1">
      <alignment horizontal="right" vertical="center" wrapText="1"/>
    </xf>
    <xf numFmtId="0" fontId="19" fillId="0" borderId="39" xfId="0" applyFont="1" applyFill="1" applyBorder="1" applyAlignment="1">
      <alignment horizontal="justify" vertical="center" wrapText="1"/>
    </xf>
    <xf numFmtId="0" fontId="19" fillId="34" borderId="22" xfId="0" applyFont="1" applyFill="1" applyBorder="1" applyAlignment="1">
      <alignment horizontal="justify" vertical="center" wrapText="1"/>
    </xf>
    <xf numFmtId="0" fontId="19" fillId="34" borderId="20" xfId="0" applyFont="1" applyFill="1" applyBorder="1" applyAlignment="1">
      <alignment horizontal="justify" vertical="center" wrapText="1"/>
    </xf>
    <xf numFmtId="0" fontId="19" fillId="34" borderId="0" xfId="0" applyFont="1" applyFill="1" applyBorder="1" applyAlignment="1">
      <alignment vertical="center" wrapText="1"/>
    </xf>
    <xf numFmtId="171" fontId="20" fillId="34" borderId="20" xfId="0" applyNumberFormat="1" applyFont="1" applyFill="1" applyBorder="1" applyAlignment="1">
      <alignment horizontal="right" vertical="center" wrapText="1"/>
    </xf>
    <xf numFmtId="4" fontId="20" fillId="34" borderId="20" xfId="0" applyNumberFormat="1" applyFont="1" applyFill="1" applyBorder="1" applyAlignment="1">
      <alignment horizontal="right" vertical="center" wrapText="1"/>
    </xf>
    <xf numFmtId="0" fontId="19" fillId="40" borderId="14" xfId="0" applyFont="1" applyFill="1" applyBorder="1" applyAlignment="1">
      <alignment horizontal="left" vertical="center" wrapText="1"/>
    </xf>
    <xf numFmtId="0" fontId="19" fillId="34" borderId="14" xfId="0" applyNumberFormat="1" applyFont="1" applyFill="1" applyBorder="1" applyAlignment="1">
      <alignment horizontal="justify" vertical="center" wrapText="1"/>
    </xf>
    <xf numFmtId="171" fontId="19" fillId="34" borderId="28" xfId="0" applyNumberFormat="1" applyFont="1" applyFill="1" applyBorder="1" applyAlignment="1">
      <alignment horizontal="right" vertical="center" wrapText="1"/>
    </xf>
    <xf numFmtId="171" fontId="19" fillId="0" borderId="20" xfId="0" applyNumberFormat="1" applyFont="1" applyFill="1" applyBorder="1" applyAlignment="1">
      <alignment horizontal="right" vertical="center" wrapText="1"/>
    </xf>
    <xf numFmtId="49" fontId="19" fillId="0" borderId="0" xfId="0" applyNumberFormat="1" applyFont="1" applyFill="1" applyBorder="1" applyAlignment="1">
      <alignment horizontal="justify" vertical="center" wrapText="1"/>
    </xf>
    <xf numFmtId="0" fontId="19" fillId="0" borderId="28" xfId="0" applyFont="1" applyBorder="1" applyAlignment="1">
      <alignment vertical="center" wrapText="1"/>
    </xf>
    <xf numFmtId="0" fontId="19" fillId="0" borderId="20" xfId="0" applyFont="1" applyBorder="1" applyAlignment="1">
      <alignment horizontal="justify" vertical="center" wrapText="1"/>
    </xf>
    <xf numFmtId="4" fontId="19" fillId="0" borderId="20" xfId="0" applyNumberFormat="1" applyFont="1" applyBorder="1" applyAlignment="1">
      <alignment horizontal="right" vertical="center" wrapText="1"/>
    </xf>
    <xf numFmtId="4" fontId="19" fillId="34" borderId="40" xfId="0" applyNumberFormat="1" applyFont="1" applyFill="1" applyBorder="1" applyAlignment="1" applyProtection="1">
      <alignment vertical="center" wrapText="1"/>
      <protection/>
    </xf>
    <xf numFmtId="4" fontId="79" fillId="35" borderId="25" xfId="0" applyNumberFormat="1" applyFont="1" applyFill="1" applyBorder="1" applyAlignment="1">
      <alignment horizontal="right" vertical="center" wrapText="1"/>
    </xf>
    <xf numFmtId="0" fontId="19" fillId="0" borderId="0" xfId="0" applyFont="1" applyBorder="1" applyAlignment="1">
      <alignment horizontal="justify" vertical="center" wrapText="1"/>
    </xf>
    <xf numFmtId="4" fontId="19" fillId="0" borderId="0" xfId="0" applyNumberFormat="1" applyFont="1" applyBorder="1" applyAlignment="1">
      <alignment horizontal="right" vertical="center" wrapText="1"/>
    </xf>
    <xf numFmtId="1" fontId="19" fillId="0" borderId="0" xfId="0" applyNumberFormat="1" applyFont="1" applyBorder="1" applyAlignment="1">
      <alignment horizontal="center" vertical="center" wrapText="1"/>
    </xf>
    <xf numFmtId="49" fontId="19" fillId="0" borderId="0" xfId="0" applyNumberFormat="1" applyFont="1" applyFill="1" applyBorder="1" applyAlignment="1">
      <alignment horizontal="center" vertical="center" wrapText="1"/>
    </xf>
    <xf numFmtId="1" fontId="19" fillId="0" borderId="0" xfId="0" applyNumberFormat="1" applyFont="1" applyFill="1" applyBorder="1" applyAlignment="1">
      <alignment horizontal="center" vertical="center" wrapText="1"/>
    </xf>
    <xf numFmtId="171" fontId="19" fillId="0" borderId="0" xfId="0" applyNumberFormat="1" applyFont="1" applyBorder="1" applyAlignment="1">
      <alignment horizontal="right" vertical="center" wrapText="1"/>
    </xf>
    <xf numFmtId="4" fontId="19" fillId="0" borderId="0" xfId="0" applyNumberFormat="1" applyFont="1" applyAlignment="1">
      <alignment horizontal="justify" vertical="center" wrapText="1"/>
    </xf>
    <xf numFmtId="0" fontId="19" fillId="39" borderId="28" xfId="0" applyFont="1" applyFill="1" applyBorder="1" applyAlignment="1">
      <alignment vertical="center" wrapText="1"/>
    </xf>
    <xf numFmtId="49" fontId="19" fillId="39" borderId="20" xfId="0" applyNumberFormat="1" applyFont="1" applyFill="1" applyBorder="1" applyAlignment="1" applyProtection="1">
      <alignment horizontal="left" vertical="center" wrapText="1"/>
      <protection locked="0"/>
    </xf>
    <xf numFmtId="177" fontId="19" fillId="39" borderId="20" xfId="49" applyFont="1" applyFill="1" applyBorder="1" applyAlignment="1">
      <alignment horizontal="right" vertical="center" wrapText="1"/>
    </xf>
    <xf numFmtId="0" fontId="20" fillId="0" borderId="20" xfId="0" applyFont="1" applyFill="1" applyBorder="1" applyAlignment="1">
      <alignment horizontal="left" vertical="center" wrapText="1"/>
    </xf>
    <xf numFmtId="0" fontId="19" fillId="34" borderId="20" xfId="0" applyFont="1" applyFill="1" applyBorder="1" applyAlignment="1" applyProtection="1">
      <alignment horizontal="left" vertical="center" wrapText="1"/>
      <protection/>
    </xf>
    <xf numFmtId="0" fontId="19" fillId="0" borderId="20" xfId="0" applyFont="1" applyFill="1" applyBorder="1" applyAlignment="1" applyProtection="1">
      <alignment horizontal="left" vertical="center" wrapText="1"/>
      <protection/>
    </xf>
    <xf numFmtId="0" fontId="20" fillId="34" borderId="20" xfId="0" applyFont="1" applyFill="1" applyBorder="1" applyAlignment="1" applyProtection="1">
      <alignment horizontal="left" vertical="center" wrapText="1"/>
      <protection/>
    </xf>
    <xf numFmtId="4" fontId="20" fillId="34" borderId="20" xfId="0" applyNumberFormat="1" applyFont="1" applyFill="1" applyBorder="1" applyAlignment="1" applyProtection="1">
      <alignment horizontal="left" vertical="center" wrapText="1"/>
      <protection/>
    </xf>
    <xf numFmtId="49" fontId="80" fillId="0" borderId="22" xfId="0" applyNumberFormat="1" applyFont="1" applyBorder="1" applyAlignment="1" applyProtection="1">
      <alignment horizontal="left" vertical="center" wrapText="1"/>
      <protection locked="0"/>
    </xf>
    <xf numFmtId="0" fontId="19" fillId="34" borderId="39" xfId="0" applyFont="1" applyFill="1" applyBorder="1" applyAlignment="1">
      <alignment horizontal="justify" vertical="center" wrapText="1"/>
    </xf>
    <xf numFmtId="1" fontId="19" fillId="0" borderId="20" xfId="0" applyNumberFormat="1" applyFont="1" applyFill="1" applyBorder="1" applyAlignment="1">
      <alignment horizontal="center" vertical="center" wrapText="1"/>
    </xf>
    <xf numFmtId="0" fontId="19" fillId="0" borderId="20" xfId="0" applyNumberFormat="1" applyFont="1" applyFill="1" applyBorder="1" applyAlignment="1">
      <alignment horizontal="justify" vertical="center" wrapText="1"/>
    </xf>
    <xf numFmtId="171" fontId="20" fillId="0" borderId="0" xfId="0" applyNumberFormat="1" applyFont="1" applyBorder="1" applyAlignment="1">
      <alignment horizontal="center" vertical="center"/>
    </xf>
    <xf numFmtId="0" fontId="19" fillId="0" borderId="0" xfId="0" applyNumberFormat="1" applyFont="1" applyBorder="1" applyAlignment="1">
      <alignment horizontal="left" vertical="center" wrapText="1"/>
    </xf>
    <xf numFmtId="0" fontId="19" fillId="0" borderId="0" xfId="0" applyFont="1" applyBorder="1" applyAlignment="1">
      <alignment horizontal="left" vertical="center" wrapText="1"/>
    </xf>
    <xf numFmtId="171" fontId="22" fillId="0" borderId="0" xfId="0" applyNumberFormat="1" applyFont="1" applyFill="1" applyAlignment="1">
      <alignment vertical="center" wrapText="1"/>
    </xf>
    <xf numFmtId="4" fontId="19" fillId="34" borderId="40" xfId="49" applyNumberFormat="1" applyFont="1" applyFill="1" applyBorder="1" applyAlignment="1">
      <alignment horizontal="right" vertical="center" wrapText="1"/>
    </xf>
    <xf numFmtId="171" fontId="19" fillId="34" borderId="40" xfId="0" applyNumberFormat="1" applyFont="1" applyFill="1" applyBorder="1" applyAlignment="1">
      <alignment horizontal="right" vertical="center" wrapText="1"/>
    </xf>
    <xf numFmtId="0" fontId="21" fillId="0" borderId="0" xfId="0" applyFont="1" applyAlignment="1">
      <alignment horizontal="center" vertical="center" wrapText="1"/>
    </xf>
    <xf numFmtId="0" fontId="22" fillId="0" borderId="0" xfId="0" applyFont="1" applyFill="1" applyBorder="1" applyAlignment="1">
      <alignment horizontal="justify" vertical="center" wrapText="1"/>
    </xf>
    <xf numFmtId="0" fontId="77" fillId="35" borderId="20" xfId="0" applyFont="1" applyFill="1" applyBorder="1" applyAlignment="1">
      <alignment vertical="center" wrapText="1"/>
    </xf>
    <xf numFmtId="4" fontId="77" fillId="35" borderId="20" xfId="0" applyNumberFormat="1" applyFont="1" applyFill="1" applyBorder="1" applyAlignment="1">
      <alignment vertical="center" wrapText="1"/>
    </xf>
    <xf numFmtId="10" fontId="77" fillId="35" borderId="20" xfId="0" applyNumberFormat="1" applyFont="1" applyFill="1" applyBorder="1" applyAlignment="1">
      <alignment vertical="center" wrapText="1"/>
    </xf>
    <xf numFmtId="0" fontId="20" fillId="0" borderId="20" xfId="0" applyFont="1" applyFill="1" applyBorder="1" applyAlignment="1" applyProtection="1">
      <alignment horizontal="left" vertical="center" wrapText="1"/>
      <protection/>
    </xf>
    <xf numFmtId="177" fontId="27" fillId="0" borderId="20" xfId="49" applyFont="1" applyFill="1" applyBorder="1" applyAlignment="1">
      <alignment horizontal="right" vertical="center" wrapText="1"/>
    </xf>
    <xf numFmtId="171" fontId="83" fillId="0" borderId="0" xfId="0" applyNumberFormat="1" applyFont="1" applyAlignment="1">
      <alignment vertical="center"/>
    </xf>
    <xf numFmtId="4" fontId="19" fillId="0" borderId="40" xfId="0" applyNumberFormat="1" applyFont="1" applyFill="1" applyBorder="1" applyAlignment="1" applyProtection="1">
      <alignment horizontal="right" vertical="center" wrapText="1"/>
      <protection locked="0"/>
    </xf>
    <xf numFmtId="181" fontId="19" fillId="0" borderId="0" xfId="0" applyNumberFormat="1" applyFont="1" applyBorder="1" applyAlignment="1">
      <alignment vertical="center" wrapText="1"/>
    </xf>
    <xf numFmtId="4" fontId="19" fillId="39" borderId="20" xfId="0" applyNumberFormat="1" applyFont="1" applyFill="1" applyBorder="1" applyAlignment="1">
      <alignment horizontal="right" vertical="center" wrapText="1"/>
    </xf>
    <xf numFmtId="4" fontId="19" fillId="34" borderId="20" xfId="0" applyNumberFormat="1" applyFont="1" applyFill="1" applyBorder="1" applyAlignment="1">
      <alignment horizontal="right" vertical="center" wrapText="1"/>
    </xf>
    <xf numFmtId="0" fontId="19" fillId="40" borderId="20" xfId="0" applyFont="1" applyFill="1" applyBorder="1" applyAlignment="1">
      <alignment horizontal="left" vertical="center" wrapText="1"/>
    </xf>
    <xf numFmtId="0" fontId="19" fillId="0" borderId="20" xfId="0" applyFont="1" applyFill="1" applyBorder="1" applyAlignment="1">
      <alignment horizontal="justify" vertical="center" wrapText="1"/>
    </xf>
    <xf numFmtId="4" fontId="19" fillId="34" borderId="20" xfId="49" applyNumberFormat="1" applyFont="1" applyFill="1" applyBorder="1" applyAlignment="1">
      <alignment horizontal="right" vertical="center" wrapText="1"/>
    </xf>
    <xf numFmtId="0" fontId="19" fillId="0" borderId="20" xfId="0" applyFont="1" applyFill="1" applyBorder="1" applyAlignment="1">
      <alignment horizontal="left" vertical="center" wrapText="1"/>
    </xf>
    <xf numFmtId="1" fontId="19" fillId="34" borderId="20" xfId="0" applyNumberFormat="1" applyFont="1" applyFill="1" applyBorder="1" applyAlignment="1">
      <alignment horizontal="center" vertical="center" wrapText="1"/>
    </xf>
    <xf numFmtId="49" fontId="19" fillId="34" borderId="20" xfId="0" applyNumberFormat="1" applyFont="1" applyFill="1" applyBorder="1" applyAlignment="1">
      <alignment horizontal="center" vertical="center" wrapText="1"/>
    </xf>
    <xf numFmtId="0" fontId="19" fillId="34" borderId="20" xfId="0" applyNumberFormat="1" applyFont="1" applyFill="1" applyBorder="1" applyAlignment="1">
      <alignment horizontal="justify" vertical="center" wrapText="1"/>
    </xf>
    <xf numFmtId="171" fontId="20" fillId="34" borderId="28" xfId="0" applyNumberFormat="1" applyFont="1" applyFill="1" applyBorder="1" applyAlignment="1">
      <alignment horizontal="right" vertical="center" wrapText="1"/>
    </xf>
    <xf numFmtId="0" fontId="88" fillId="34" borderId="0" xfId="0" applyFont="1" applyFill="1" applyAlignment="1">
      <alignment/>
    </xf>
    <xf numFmtId="171" fontId="88" fillId="34" borderId="0" xfId="0" applyNumberFormat="1" applyFont="1" applyFill="1" applyAlignment="1">
      <alignment/>
    </xf>
    <xf numFmtId="4" fontId="5" fillId="0" borderId="0" xfId="0" applyNumberFormat="1" applyFont="1" applyAlignment="1">
      <alignment vertical="center"/>
    </xf>
    <xf numFmtId="0" fontId="4" fillId="38" borderId="0" xfId="0" applyFont="1" applyFill="1" applyAlignment="1">
      <alignment/>
    </xf>
    <xf numFmtId="0" fontId="5" fillId="38" borderId="0" xfId="0" applyFont="1" applyFill="1" applyAlignment="1">
      <alignment/>
    </xf>
    <xf numFmtId="177" fontId="4" fillId="38" borderId="0" xfId="49" applyFont="1" applyFill="1" applyAlignment="1">
      <alignment/>
    </xf>
    <xf numFmtId="0" fontId="20" fillId="0" borderId="20" xfId="0" applyFont="1" applyBorder="1" applyAlignment="1">
      <alignment vertical="center" wrapText="1"/>
    </xf>
    <xf numFmtId="0" fontId="79" fillId="35" borderId="20" xfId="0" applyFont="1" applyFill="1" applyBorder="1" applyAlignment="1">
      <alignment horizontal="center" vertical="center" wrapText="1"/>
    </xf>
    <xf numFmtId="0" fontId="79" fillId="35" borderId="20" xfId="0" applyFont="1" applyFill="1" applyBorder="1" applyAlignment="1">
      <alignment vertical="center" wrapText="1"/>
    </xf>
    <xf numFmtId="4" fontId="79" fillId="35" borderId="20" xfId="0" applyNumberFormat="1" applyFont="1" applyFill="1" applyBorder="1" applyAlignment="1">
      <alignment horizontal="center" vertical="center" wrapText="1"/>
    </xf>
    <xf numFmtId="0" fontId="20" fillId="39" borderId="20" xfId="0" applyFont="1" applyFill="1" applyBorder="1" applyAlignment="1">
      <alignment horizontal="center" vertical="center" wrapText="1"/>
    </xf>
    <xf numFmtId="0" fontId="20" fillId="39" borderId="20" xfId="0" applyFont="1" applyFill="1" applyBorder="1" applyAlignment="1">
      <alignment vertical="center" wrapText="1"/>
    </xf>
    <xf numFmtId="4" fontId="20" fillId="39" borderId="20" xfId="0" applyNumberFormat="1" applyFont="1" applyFill="1" applyBorder="1" applyAlignment="1">
      <alignment horizontal="right" vertical="center" wrapText="1"/>
    </xf>
    <xf numFmtId="4" fontId="20" fillId="39" borderId="20" xfId="0" applyNumberFormat="1" applyFont="1" applyFill="1" applyBorder="1" applyAlignment="1">
      <alignment horizontal="center" vertical="center" wrapText="1"/>
    </xf>
    <xf numFmtId="0" fontId="20" fillId="37" borderId="20" xfId="0" applyFont="1" applyFill="1" applyBorder="1" applyAlignment="1">
      <alignment horizontal="center" vertical="center" wrapText="1"/>
    </xf>
    <xf numFmtId="4" fontId="20" fillId="37" borderId="20" xfId="0" applyNumberFormat="1" applyFont="1" applyFill="1" applyBorder="1" applyAlignment="1">
      <alignment horizontal="left" vertical="center" wrapText="1"/>
    </xf>
    <xf numFmtId="4" fontId="20" fillId="0" borderId="20" xfId="0" applyNumberFormat="1" applyFont="1" applyBorder="1" applyAlignment="1" applyProtection="1">
      <alignment horizontal="left" vertical="center" wrapText="1"/>
      <protection locked="0"/>
    </xf>
    <xf numFmtId="0" fontId="25" fillId="39" borderId="20" xfId="0" applyFont="1" applyFill="1" applyBorder="1" applyAlignment="1">
      <alignment vertical="center" wrapText="1"/>
    </xf>
    <xf numFmtId="0" fontId="19" fillId="39" borderId="20" xfId="0" applyFont="1" applyFill="1" applyBorder="1" applyAlignment="1">
      <alignment vertical="center" wrapText="1"/>
    </xf>
    <xf numFmtId="4" fontId="20" fillId="39" borderId="20" xfId="0" applyNumberFormat="1" applyFont="1" applyFill="1" applyBorder="1" applyAlignment="1" applyProtection="1">
      <alignment horizontal="right" vertical="center" wrapText="1"/>
      <protection locked="0"/>
    </xf>
    <xf numFmtId="0" fontId="20" fillId="0" borderId="20" xfId="0" applyFont="1" applyBorder="1" applyAlignment="1">
      <alignment horizontal="center" vertical="center" wrapText="1"/>
    </xf>
    <xf numFmtId="0" fontId="89" fillId="35" borderId="20" xfId="0" applyFont="1" applyFill="1" applyBorder="1" applyAlignment="1">
      <alignment horizontal="center" vertical="center" wrapText="1"/>
    </xf>
    <xf numFmtId="0" fontId="78" fillId="35" borderId="20" xfId="0" applyFont="1" applyFill="1" applyBorder="1" applyAlignment="1">
      <alignment horizontal="center" vertical="center" wrapText="1"/>
    </xf>
    <xf numFmtId="0" fontId="89" fillId="35" borderId="20" xfId="0" applyFont="1" applyFill="1" applyBorder="1" applyAlignment="1">
      <alignment vertical="center" wrapText="1"/>
    </xf>
    <xf numFmtId="4" fontId="78" fillId="35" borderId="20" xfId="0" applyNumberFormat="1" applyFont="1" applyFill="1" applyBorder="1" applyAlignment="1" applyProtection="1">
      <alignment horizontal="right" vertical="center" wrapText="1"/>
      <protection locked="0"/>
    </xf>
    <xf numFmtId="0" fontId="77" fillId="35" borderId="22" xfId="0" applyFont="1" applyFill="1" applyBorder="1" applyAlignment="1">
      <alignment horizontal="center" vertical="center"/>
    </xf>
    <xf numFmtId="0" fontId="77" fillId="35" borderId="23" xfId="0" applyFont="1" applyFill="1" applyBorder="1" applyAlignment="1">
      <alignment horizontal="center" vertical="center"/>
    </xf>
    <xf numFmtId="4" fontId="21" fillId="33" borderId="41" xfId="0" applyNumberFormat="1" applyFont="1" applyFill="1" applyBorder="1" applyAlignment="1">
      <alignment horizontal="center" vertical="center" wrapText="1"/>
    </xf>
    <xf numFmtId="4" fontId="21" fillId="33" borderId="28" xfId="0" applyNumberFormat="1" applyFont="1" applyFill="1" applyBorder="1" applyAlignment="1">
      <alignment horizontal="center" vertical="center" wrapText="1"/>
    </xf>
    <xf numFmtId="0" fontId="21" fillId="0" borderId="22" xfId="0" applyFont="1" applyFill="1" applyBorder="1" applyAlignment="1">
      <alignment horizontal="left" vertical="center"/>
    </xf>
    <xf numFmtId="0" fontId="21" fillId="0" borderId="23" xfId="0" applyFont="1" applyFill="1" applyBorder="1" applyAlignment="1">
      <alignment horizontal="left" vertical="center"/>
    </xf>
    <xf numFmtId="0" fontId="21" fillId="0" borderId="0" xfId="0" applyFont="1" applyAlignment="1">
      <alignment horizontal="center" vertical="center"/>
    </xf>
    <xf numFmtId="4" fontId="22" fillId="34" borderId="0" xfId="0" applyNumberFormat="1" applyFont="1" applyFill="1" applyAlignment="1">
      <alignment horizontal="left" vertical="center" wrapText="1"/>
    </xf>
    <xf numFmtId="49" fontId="18" fillId="0" borderId="0" xfId="0" applyNumberFormat="1" applyFont="1" applyFill="1" applyBorder="1" applyAlignment="1">
      <alignment horizontal="center" vertical="center" wrapText="1"/>
    </xf>
    <xf numFmtId="49" fontId="77" fillId="35" borderId="16" xfId="0" applyNumberFormat="1" applyFont="1" applyFill="1" applyBorder="1" applyAlignment="1">
      <alignment horizontal="center" vertical="center" wrapText="1"/>
    </xf>
    <xf numFmtId="49" fontId="77" fillId="35" borderId="18" xfId="0" applyNumberFormat="1" applyFont="1" applyFill="1" applyBorder="1" applyAlignment="1">
      <alignment horizontal="center" vertical="center" wrapText="1"/>
    </xf>
    <xf numFmtId="49" fontId="18" fillId="0" borderId="0" xfId="0" applyNumberFormat="1" applyFont="1" applyFill="1" applyBorder="1" applyAlignment="1">
      <alignment horizontal="center" vertical="center"/>
    </xf>
    <xf numFmtId="49" fontId="78" fillId="35" borderId="16" xfId="0" applyNumberFormat="1" applyFont="1" applyFill="1" applyBorder="1" applyAlignment="1">
      <alignment horizontal="center" vertical="center"/>
    </xf>
    <xf numFmtId="49" fontId="78" fillId="35" borderId="18" xfId="0" applyNumberFormat="1" applyFont="1" applyFill="1" applyBorder="1" applyAlignment="1">
      <alignment horizontal="center" vertical="center"/>
    </xf>
    <xf numFmtId="49" fontId="21" fillId="0" borderId="0" xfId="0" applyNumberFormat="1" applyFont="1" applyFill="1" applyBorder="1" applyAlignment="1">
      <alignment horizontal="center" vertical="center" wrapText="1"/>
    </xf>
    <xf numFmtId="49" fontId="77" fillId="35" borderId="29" xfId="0" applyNumberFormat="1" applyFont="1" applyFill="1" applyBorder="1" applyAlignment="1">
      <alignment horizontal="center" vertical="center" wrapText="1"/>
    </xf>
    <xf numFmtId="49" fontId="77" fillId="35" borderId="15" xfId="0" applyNumberFormat="1" applyFont="1" applyFill="1" applyBorder="1" applyAlignment="1">
      <alignment horizontal="center" vertical="center" wrapText="1"/>
    </xf>
    <xf numFmtId="49" fontId="20" fillId="0" borderId="0" xfId="0" applyNumberFormat="1" applyFont="1" applyFill="1" applyBorder="1" applyAlignment="1">
      <alignment horizontal="center" vertical="center" wrapText="1"/>
    </xf>
    <xf numFmtId="49" fontId="79" fillId="35" borderId="20" xfId="0" applyNumberFormat="1" applyFont="1" applyFill="1" applyBorder="1" applyAlignment="1">
      <alignment horizontal="center" vertical="center" wrapText="1"/>
    </xf>
    <xf numFmtId="0" fontId="20" fillId="0" borderId="0" xfId="0" applyFont="1" applyAlignment="1">
      <alignment horizontal="center" vertical="center"/>
    </xf>
    <xf numFmtId="0" fontId="20" fillId="0" borderId="0" xfId="0" applyNumberFormat="1" applyFont="1" applyAlignment="1">
      <alignment horizontal="center" vertical="center"/>
    </xf>
    <xf numFmtId="0" fontId="20" fillId="0" borderId="0" xfId="0" applyFont="1" applyBorder="1" applyAlignment="1">
      <alignment horizontal="center" vertical="center"/>
    </xf>
    <xf numFmtId="0" fontId="1" fillId="0" borderId="0" xfId="0" applyFont="1" applyAlignment="1">
      <alignment horizontal="center"/>
    </xf>
    <xf numFmtId="49" fontId="1" fillId="0" borderId="0" xfId="0" applyNumberFormat="1" applyFont="1" applyAlignment="1">
      <alignment horizontal="center"/>
    </xf>
    <xf numFmtId="0" fontId="20" fillId="0" borderId="0" xfId="0" applyFont="1" applyAlignment="1">
      <alignment horizontal="center"/>
    </xf>
    <xf numFmtId="49" fontId="20" fillId="0" borderId="0" xfId="0" applyNumberFormat="1" applyFont="1" applyAlignment="1">
      <alignment horizontal="center"/>
    </xf>
    <xf numFmtId="0" fontId="1" fillId="0" borderId="0" xfId="0" applyFont="1" applyAlignment="1">
      <alignment/>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0" fillId="0" borderId="16" xfId="0" applyFont="1" applyBorder="1" applyAlignment="1">
      <alignment/>
    </xf>
    <xf numFmtId="0" fontId="0" fillId="0" borderId="18" xfId="0" applyFont="1" applyBorder="1" applyAlignment="1">
      <alignment/>
    </xf>
    <xf numFmtId="0" fontId="87" fillId="35" borderId="16" xfId="0" applyFont="1" applyFill="1" applyBorder="1" applyAlignment="1">
      <alignment wrapText="1"/>
    </xf>
    <xf numFmtId="0" fontId="90" fillId="35" borderId="18" xfId="0" applyFont="1" applyFill="1" applyBorder="1" applyAlignment="1">
      <alignment wrapText="1"/>
    </xf>
    <xf numFmtId="0" fontId="86" fillId="35" borderId="16" xfId="0" applyFont="1" applyFill="1" applyBorder="1" applyAlignment="1">
      <alignment/>
    </xf>
    <xf numFmtId="0" fontId="86" fillId="35" borderId="18" xfId="0" applyFont="1" applyFill="1" applyBorder="1" applyAlignment="1">
      <alignment/>
    </xf>
    <xf numFmtId="0" fontId="0" fillId="0" borderId="33" xfId="0" applyFont="1" applyBorder="1" applyAlignment="1">
      <alignment/>
    </xf>
    <xf numFmtId="0" fontId="0" fillId="0" borderId="19" xfId="0" applyFont="1" applyBorder="1" applyAlignment="1">
      <alignment/>
    </xf>
    <xf numFmtId="0" fontId="85" fillId="35" borderId="16" xfId="0" applyFont="1" applyFill="1" applyBorder="1" applyAlignment="1">
      <alignment horizontal="center"/>
    </xf>
    <xf numFmtId="0" fontId="85" fillId="35" borderId="18" xfId="0" applyFont="1" applyFill="1" applyBorder="1" applyAlignment="1">
      <alignment horizontal="center"/>
    </xf>
    <xf numFmtId="0" fontId="14" fillId="0" borderId="0" xfId="0" applyFont="1" applyAlignment="1">
      <alignment horizontal="center"/>
    </xf>
    <xf numFmtId="0" fontId="3" fillId="0" borderId="0" xfId="0" applyFont="1" applyAlignment="1">
      <alignment horizont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center" vertical="center" wrapText="1"/>
    </xf>
    <xf numFmtId="0" fontId="20" fillId="0" borderId="36" xfId="0" applyFont="1" applyBorder="1" applyAlignment="1">
      <alignment horizontal="center" vertical="center" wrapText="1"/>
    </xf>
    <xf numFmtId="0" fontId="79" fillId="35" borderId="24" xfId="0" applyFont="1" applyFill="1" applyBorder="1" applyAlignment="1">
      <alignment horizontal="center" vertical="center" wrapText="1"/>
    </xf>
    <xf numFmtId="0" fontId="79" fillId="35" borderId="42" xfId="0" applyFont="1" applyFill="1" applyBorder="1" applyAlignment="1">
      <alignment horizontal="center" vertical="center" wrapText="1"/>
    </xf>
    <xf numFmtId="0" fontId="79" fillId="35" borderId="43" xfId="0" applyFont="1" applyFill="1" applyBorder="1" applyAlignment="1">
      <alignment horizontal="center" vertical="center" wrapText="1"/>
    </xf>
    <xf numFmtId="0" fontId="79" fillId="35" borderId="44" xfId="0" applyFont="1" applyFill="1" applyBorder="1" applyAlignment="1">
      <alignment horizontal="center" vertical="center" wrapText="1"/>
    </xf>
    <xf numFmtId="0" fontId="19" fillId="41" borderId="16" xfId="0" applyFont="1" applyFill="1" applyBorder="1" applyAlignment="1">
      <alignment horizontal="justify" vertical="center" wrapText="1"/>
    </xf>
    <xf numFmtId="0" fontId="19" fillId="41" borderId="17" xfId="0" applyFont="1" applyFill="1" applyBorder="1" applyAlignment="1">
      <alignment horizontal="justify" vertical="center" wrapText="1"/>
    </xf>
    <xf numFmtId="0" fontId="19" fillId="41" borderId="18" xfId="0" applyFont="1" applyFill="1" applyBorder="1" applyAlignment="1">
      <alignment horizontal="justify" vertical="center" wrapText="1"/>
    </xf>
    <xf numFmtId="2" fontId="20" fillId="0" borderId="0" xfId="0" applyNumberFormat="1" applyFont="1" applyAlignment="1">
      <alignment horizontal="center" vertical="center" wrapText="1"/>
    </xf>
    <xf numFmtId="4" fontId="79" fillId="35" borderId="24" xfId="0" applyNumberFormat="1" applyFont="1" applyFill="1" applyBorder="1" applyAlignment="1">
      <alignment horizontal="center" vertical="center" wrapText="1"/>
    </xf>
    <xf numFmtId="4" fontId="79" fillId="35" borderId="42" xfId="0" applyNumberFormat="1" applyFont="1" applyFill="1" applyBorder="1" applyAlignment="1">
      <alignment horizontal="center" vertical="center" wrapText="1"/>
    </xf>
    <xf numFmtId="0" fontId="77" fillId="35" borderId="22" xfId="0" applyFont="1" applyFill="1" applyBorder="1" applyAlignment="1">
      <alignment horizontal="left" vertical="center" wrapText="1"/>
    </xf>
    <xf numFmtId="0" fontId="77" fillId="35" borderId="34" xfId="0" applyFont="1" applyFill="1" applyBorder="1" applyAlignment="1">
      <alignment horizontal="left" vertical="center" wrapText="1"/>
    </xf>
    <xf numFmtId="0" fontId="77" fillId="35" borderId="23" xfId="0" applyFont="1" applyFill="1" applyBorder="1" applyAlignment="1">
      <alignment horizontal="left" vertical="center" wrapText="1"/>
    </xf>
    <xf numFmtId="0" fontId="22" fillId="0" borderId="22" xfId="0" applyFont="1" applyBorder="1" applyAlignment="1">
      <alignment horizontal="justify" vertical="center" wrapText="1"/>
    </xf>
    <xf numFmtId="0" fontId="22" fillId="0" borderId="34" xfId="0" applyFont="1" applyBorder="1" applyAlignment="1">
      <alignment horizontal="justify" vertical="center" wrapText="1"/>
    </xf>
    <xf numFmtId="0" fontId="22" fillId="0" borderId="23" xfId="0" applyFont="1" applyBorder="1" applyAlignment="1">
      <alignment horizontal="justify" vertical="center" wrapText="1"/>
    </xf>
    <xf numFmtId="4" fontId="19" fillId="34" borderId="20" xfId="0" applyNumberFormat="1" applyFont="1" applyFill="1" applyBorder="1" applyAlignment="1" applyProtection="1">
      <alignment horizontal="right" vertical="center" wrapText="1"/>
      <protection locked="0"/>
    </xf>
    <xf numFmtId="0" fontId="77" fillId="35" borderId="20" xfId="0" applyFont="1" applyFill="1" applyBorder="1" applyAlignment="1">
      <alignment horizontal="center" vertical="center" wrapText="1"/>
    </xf>
    <xf numFmtId="0" fontId="22" fillId="0" borderId="0" xfId="0" applyFont="1" applyFill="1" applyBorder="1" applyAlignment="1">
      <alignment horizontal="justify" vertical="center" wrapText="1"/>
    </xf>
    <xf numFmtId="0" fontId="22" fillId="0" borderId="22" xfId="0" applyFont="1" applyFill="1" applyBorder="1" applyAlignment="1">
      <alignment horizontal="justify" vertical="center" wrapText="1"/>
    </xf>
    <xf numFmtId="0" fontId="22" fillId="0" borderId="34" xfId="0" applyFont="1" applyFill="1" applyBorder="1" applyAlignment="1">
      <alignment horizontal="justify" vertical="center" wrapText="1"/>
    </xf>
    <xf numFmtId="0" fontId="22" fillId="0" borderId="23" xfId="0" applyFont="1" applyFill="1" applyBorder="1" applyAlignment="1">
      <alignment horizontal="justify" vertical="center" wrapText="1"/>
    </xf>
    <xf numFmtId="0" fontId="21" fillId="0" borderId="0" xfId="0" applyFont="1" applyAlignment="1">
      <alignment horizontal="center" vertical="center" wrapText="1"/>
    </xf>
    <xf numFmtId="0" fontId="19" fillId="34" borderId="35" xfId="0" applyFont="1" applyFill="1" applyBorder="1" applyAlignment="1" applyProtection="1">
      <alignment horizontal="left" vertical="center" wrapText="1"/>
      <protection/>
    </xf>
    <xf numFmtId="0" fontId="19" fillId="34" borderId="37" xfId="0" applyFont="1" applyFill="1" applyBorder="1" applyAlignment="1" applyProtection="1">
      <alignment horizontal="left" vertical="center" wrapText="1"/>
      <protection/>
    </xf>
    <xf numFmtId="177" fontId="77" fillId="35" borderId="22" xfId="49" applyFont="1" applyFill="1" applyBorder="1" applyAlignment="1">
      <alignment horizontal="right" vertical="center" wrapText="1"/>
    </xf>
    <xf numFmtId="177" fontId="77" fillId="35" borderId="23" xfId="49" applyFont="1" applyFill="1" applyBorder="1" applyAlignment="1">
      <alignment horizontal="right" vertical="center" wrapText="1"/>
    </xf>
    <xf numFmtId="0" fontId="22" fillId="38" borderId="22" xfId="0" applyFont="1" applyFill="1" applyBorder="1" applyAlignment="1">
      <alignment horizontal="left" vertical="center" wrapText="1"/>
    </xf>
    <xf numFmtId="0" fontId="22" fillId="38" borderId="34" xfId="0" applyFont="1" applyFill="1" applyBorder="1" applyAlignment="1">
      <alignment horizontal="left" vertical="center" wrapText="1"/>
    </xf>
    <xf numFmtId="0" fontId="22" fillId="38" borderId="23" xfId="0" applyFont="1" applyFill="1" applyBorder="1" applyAlignment="1">
      <alignment horizontal="left" vertical="center" wrapText="1"/>
    </xf>
    <xf numFmtId="0" fontId="22" fillId="34" borderId="22" xfId="0" applyFont="1" applyFill="1" applyBorder="1" applyAlignment="1">
      <alignment horizontal="left" vertical="center" wrapText="1"/>
    </xf>
    <xf numFmtId="0" fontId="22" fillId="34" borderId="34" xfId="0" applyFont="1" applyFill="1" applyBorder="1" applyAlignment="1">
      <alignment horizontal="left" vertical="center" wrapText="1"/>
    </xf>
    <xf numFmtId="0" fontId="22" fillId="34" borderId="23" xfId="0" applyFont="1" applyFill="1" applyBorder="1" applyAlignment="1">
      <alignment horizontal="left" vertical="center" wrapText="1"/>
    </xf>
    <xf numFmtId="4" fontId="22" fillId="38" borderId="22" xfId="49" applyNumberFormat="1" applyFont="1" applyFill="1" applyBorder="1" applyAlignment="1">
      <alignment horizontal="right" vertical="center" wrapText="1"/>
    </xf>
    <xf numFmtId="4" fontId="22" fillId="38" borderId="23" xfId="49" applyNumberFormat="1" applyFont="1" applyFill="1" applyBorder="1" applyAlignment="1">
      <alignment horizontal="right" vertical="center" wrapText="1"/>
    </xf>
    <xf numFmtId="4" fontId="22" fillId="34" borderId="22" xfId="49" applyNumberFormat="1" applyFont="1" applyFill="1" applyBorder="1" applyAlignment="1">
      <alignment horizontal="right" vertical="center" wrapText="1"/>
    </xf>
    <xf numFmtId="4" fontId="22" fillId="34" borderId="23" xfId="49" applyNumberFormat="1" applyFont="1" applyFill="1" applyBorder="1" applyAlignment="1">
      <alignment horizontal="right" vertical="center" wrapText="1"/>
    </xf>
    <xf numFmtId="49" fontId="19" fillId="37" borderId="35" xfId="0" applyNumberFormat="1" applyFont="1" applyFill="1" applyBorder="1" applyAlignment="1" applyProtection="1">
      <alignment horizontal="left" vertical="center" wrapText="1"/>
      <protection locked="0"/>
    </xf>
    <xf numFmtId="49" fontId="19" fillId="37" borderId="36" xfId="0" applyNumberFormat="1" applyFont="1" applyFill="1" applyBorder="1" applyAlignment="1" applyProtection="1">
      <alignment horizontal="left" vertical="center" wrapText="1"/>
      <protection locked="0"/>
    </xf>
    <xf numFmtId="49" fontId="19" fillId="37" borderId="37" xfId="0" applyNumberFormat="1" applyFont="1" applyFill="1" applyBorder="1" applyAlignment="1" applyProtection="1">
      <alignment horizontal="left" vertical="center" wrapText="1"/>
      <protection locked="0"/>
    </xf>
    <xf numFmtId="177" fontId="19" fillId="37" borderId="22" xfId="49" applyFont="1" applyFill="1" applyBorder="1" applyAlignment="1">
      <alignment horizontal="right" vertical="center" wrapText="1"/>
    </xf>
    <xf numFmtId="177" fontId="19" fillId="37" borderId="23" xfId="49" applyFont="1" applyFill="1" applyBorder="1" applyAlignment="1">
      <alignment horizontal="right" vertical="center" wrapText="1"/>
    </xf>
    <xf numFmtId="177" fontId="19" fillId="34" borderId="22" xfId="49" applyFont="1" applyFill="1" applyBorder="1" applyAlignment="1">
      <alignment horizontal="right" vertical="center" wrapText="1"/>
    </xf>
    <xf numFmtId="177" fontId="19" fillId="34" borderId="23" xfId="49" applyFont="1" applyFill="1" applyBorder="1" applyAlignment="1">
      <alignment horizontal="right" vertical="center" wrapText="1"/>
    </xf>
    <xf numFmtId="49" fontId="19" fillId="34" borderId="35" xfId="0" applyNumberFormat="1" applyFont="1" applyFill="1" applyBorder="1" applyAlignment="1" applyProtection="1">
      <alignment horizontal="left" vertical="center" wrapText="1"/>
      <protection locked="0"/>
    </xf>
    <xf numFmtId="49" fontId="19" fillId="34" borderId="36" xfId="0" applyNumberFormat="1" applyFont="1" applyFill="1" applyBorder="1" applyAlignment="1" applyProtection="1">
      <alignment horizontal="left" vertical="center" wrapText="1"/>
      <protection locked="0"/>
    </xf>
    <xf numFmtId="49" fontId="19" fillId="34" borderId="37" xfId="0" applyNumberFormat="1" applyFont="1" applyFill="1" applyBorder="1" applyAlignment="1" applyProtection="1">
      <alignment horizontal="left" vertical="center" wrapText="1"/>
      <protection locked="0"/>
    </xf>
    <xf numFmtId="177" fontId="19" fillId="0" borderId="22" xfId="49" applyFont="1" applyBorder="1" applyAlignment="1">
      <alignment horizontal="right" vertical="center" wrapText="1"/>
    </xf>
    <xf numFmtId="177" fontId="19" fillId="0" borderId="23" xfId="49" applyFont="1" applyBorder="1" applyAlignment="1">
      <alignment horizontal="right" vertical="center" wrapText="1"/>
    </xf>
    <xf numFmtId="0" fontId="87" fillId="42" borderId="0" xfId="0" applyFont="1" applyFill="1" applyAlignment="1">
      <alignment horizontal="center" vertical="center" wrapText="1"/>
    </xf>
    <xf numFmtId="0" fontId="5" fillId="0" borderId="0" xfId="0" applyFont="1" applyFill="1" applyAlignment="1">
      <alignment horizontal="justify" vertical="center" wrapText="1"/>
    </xf>
    <xf numFmtId="0" fontId="5" fillId="0" borderId="0" xfId="0" applyFont="1" applyFill="1" applyAlignment="1">
      <alignment horizontal="left" vertical="center" wrapText="1"/>
    </xf>
    <xf numFmtId="4" fontId="5" fillId="38" borderId="22" xfId="49" applyNumberFormat="1" applyFont="1" applyFill="1" applyBorder="1" applyAlignment="1">
      <alignment horizontal="right" vertical="center" wrapText="1"/>
    </xf>
    <xf numFmtId="4" fontId="5" fillId="38" borderId="23" xfId="49" applyNumberFormat="1" applyFont="1" applyFill="1" applyBorder="1" applyAlignment="1">
      <alignment horizontal="right" vertical="center" wrapText="1"/>
    </xf>
    <xf numFmtId="4" fontId="5" fillId="34" borderId="22" xfId="49" applyNumberFormat="1" applyFont="1" applyFill="1" applyBorder="1" applyAlignment="1">
      <alignment horizontal="right" vertical="center" wrapText="1"/>
    </xf>
    <xf numFmtId="4" fontId="5" fillId="34" borderId="23" xfId="49" applyNumberFormat="1" applyFont="1" applyFill="1" applyBorder="1" applyAlignment="1">
      <alignment horizontal="right" vertical="center" wrapText="1"/>
    </xf>
    <xf numFmtId="0" fontId="87" fillId="42" borderId="20" xfId="0" applyFont="1" applyFill="1" applyBorder="1" applyAlignment="1">
      <alignment horizontal="center" vertical="center" wrapText="1"/>
    </xf>
    <xf numFmtId="4" fontId="87" fillId="42" borderId="22" xfId="0" applyNumberFormat="1" applyFont="1" applyFill="1" applyBorder="1" applyAlignment="1">
      <alignment horizontal="right" vertical="center" wrapText="1"/>
    </xf>
    <xf numFmtId="0" fontId="87" fillId="42" borderId="23" xfId="0" applyFont="1" applyFill="1" applyBorder="1" applyAlignment="1">
      <alignment horizontal="right" vertical="center" wrapText="1"/>
    </xf>
    <xf numFmtId="0" fontId="5" fillId="34" borderId="22" xfId="0" applyFont="1" applyFill="1" applyBorder="1" applyAlignment="1">
      <alignment horizontal="left" vertical="center" wrapText="1"/>
    </xf>
    <xf numFmtId="0" fontId="5" fillId="34" borderId="34" xfId="0" applyFont="1" applyFill="1" applyBorder="1" applyAlignment="1">
      <alignment horizontal="left" vertical="center" wrapText="1"/>
    </xf>
    <xf numFmtId="0" fontId="5" fillId="34" borderId="45" xfId="0" applyFont="1" applyFill="1" applyBorder="1" applyAlignment="1">
      <alignment horizontal="left" vertical="center" wrapText="1"/>
    </xf>
    <xf numFmtId="171" fontId="5" fillId="34" borderId="46" xfId="0" applyNumberFormat="1" applyFont="1" applyFill="1" applyBorder="1" applyAlignment="1">
      <alignment horizontal="center" vertical="center" wrapText="1"/>
    </xf>
    <xf numFmtId="171" fontId="5" fillId="34" borderId="23" xfId="0" applyNumberFormat="1" applyFont="1" applyFill="1" applyBorder="1" applyAlignment="1">
      <alignment horizontal="center" vertical="center" wrapText="1"/>
    </xf>
    <xf numFmtId="0" fontId="87" fillId="42" borderId="22" xfId="0" applyFont="1" applyFill="1" applyBorder="1" applyAlignment="1">
      <alignment horizontal="center" vertical="center" wrapText="1"/>
    </xf>
    <xf numFmtId="0" fontId="87" fillId="42" borderId="34" xfId="0" applyFont="1" applyFill="1" applyBorder="1" applyAlignment="1">
      <alignment horizontal="center" vertical="center" wrapText="1"/>
    </xf>
    <xf numFmtId="0" fontId="87" fillId="42" borderId="23" xfId="0" applyFont="1" applyFill="1" applyBorder="1" applyAlignment="1">
      <alignment horizontal="center" vertical="center" wrapText="1"/>
    </xf>
    <xf numFmtId="171" fontId="87" fillId="42" borderId="20" xfId="0" applyNumberFormat="1" applyFont="1" applyFill="1" applyBorder="1" applyAlignment="1">
      <alignment horizontal="center" vertical="center" wrapText="1"/>
    </xf>
    <xf numFmtId="0" fontId="5" fillId="37" borderId="22" xfId="0" applyFont="1" applyFill="1" applyBorder="1" applyAlignment="1">
      <alignment horizontal="left" vertical="center" wrapText="1"/>
    </xf>
    <xf numFmtId="0" fontId="5" fillId="37" borderId="34" xfId="0" applyFont="1" applyFill="1" applyBorder="1" applyAlignment="1">
      <alignment horizontal="left" vertical="center" wrapText="1"/>
    </xf>
    <xf numFmtId="0" fontId="5" fillId="37" borderId="45" xfId="0" applyFont="1" applyFill="1" applyBorder="1" applyAlignment="1">
      <alignment horizontal="left" vertical="center" wrapText="1"/>
    </xf>
    <xf numFmtId="171" fontId="5" fillId="37" borderId="46" xfId="0" applyNumberFormat="1" applyFont="1" applyFill="1" applyBorder="1" applyAlignment="1">
      <alignment horizontal="center" vertical="center" wrapText="1"/>
    </xf>
    <xf numFmtId="171" fontId="5" fillId="37" borderId="23" xfId="0" applyNumberFormat="1" applyFont="1" applyFill="1" applyBorder="1" applyAlignment="1">
      <alignment horizontal="center" vertical="center" wrapText="1"/>
    </xf>
    <xf numFmtId="49" fontId="19" fillId="34" borderId="22" xfId="0" applyNumberFormat="1" applyFont="1" applyFill="1" applyBorder="1" applyAlignment="1" applyProtection="1">
      <alignment horizontal="left" vertical="center" wrapText="1"/>
      <protection locked="0"/>
    </xf>
    <xf numFmtId="49" fontId="19" fillId="34" borderId="34" xfId="0" applyNumberFormat="1" applyFont="1" applyFill="1" applyBorder="1" applyAlignment="1" applyProtection="1">
      <alignment horizontal="left" vertical="center" wrapText="1"/>
      <protection locked="0"/>
    </xf>
    <xf numFmtId="49" fontId="19" fillId="34" borderId="23" xfId="0" applyNumberFormat="1" applyFont="1" applyFill="1" applyBorder="1" applyAlignment="1" applyProtection="1">
      <alignment horizontal="left" vertical="center" wrapText="1"/>
      <protection locked="0"/>
    </xf>
    <xf numFmtId="171" fontId="87" fillId="42" borderId="22" xfId="0" applyNumberFormat="1" applyFont="1" applyFill="1" applyBorder="1" applyAlignment="1">
      <alignment horizontal="center" vertical="center" wrapText="1"/>
    </xf>
    <xf numFmtId="49" fontId="19" fillId="37" borderId="22" xfId="0" applyNumberFormat="1" applyFont="1" applyFill="1" applyBorder="1" applyAlignment="1" applyProtection="1">
      <alignment horizontal="left" vertical="center" wrapText="1"/>
      <protection locked="0"/>
    </xf>
    <xf numFmtId="49" fontId="19" fillId="37" borderId="34" xfId="0" applyNumberFormat="1" applyFont="1" applyFill="1" applyBorder="1" applyAlignment="1" applyProtection="1">
      <alignment horizontal="left" vertical="center" wrapText="1"/>
      <protection locked="0"/>
    </xf>
    <xf numFmtId="49" fontId="19" fillId="37" borderId="23" xfId="0" applyNumberFormat="1" applyFont="1" applyFill="1" applyBorder="1" applyAlignment="1" applyProtection="1">
      <alignment horizontal="left" vertical="center" wrapText="1"/>
      <protection locked="0"/>
    </xf>
    <xf numFmtId="0" fontId="4" fillId="33" borderId="0" xfId="0" applyFont="1" applyFill="1" applyAlignment="1">
      <alignment horizontal="left" vertical="center" wrapText="1"/>
    </xf>
    <xf numFmtId="0" fontId="4" fillId="0" borderId="0" xfId="0" applyFont="1" applyAlignment="1">
      <alignment horizontal="center"/>
    </xf>
    <xf numFmtId="0" fontId="91" fillId="42" borderId="0" xfId="0" applyFont="1" applyFill="1" applyAlignment="1">
      <alignment horizont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171450</xdr:colOff>
      <xdr:row>0</xdr:row>
      <xdr:rowOff>123825</xdr:rowOff>
    </xdr:from>
    <xdr:to>
      <xdr:col>3</xdr:col>
      <xdr:colOff>533400</xdr:colOff>
      <xdr:row>2</xdr:row>
      <xdr:rowOff>190500</xdr:rowOff>
    </xdr:to>
    <xdr:pic>
      <xdr:nvPicPr>
        <xdr:cNvPr id="1" name="2 Imagen"/>
        <xdr:cNvPicPr preferRelativeResize="1">
          <a:picLocks noChangeAspect="1"/>
        </xdr:cNvPicPr>
      </xdr:nvPicPr>
      <xdr:blipFill>
        <a:blip r:embed="rId1"/>
        <a:stretch>
          <a:fillRect/>
        </a:stretch>
      </xdr:blipFill>
      <xdr:spPr>
        <a:xfrm>
          <a:off x="5753100" y="123825"/>
          <a:ext cx="1666875" cy="5524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1885950</xdr:colOff>
      <xdr:row>0</xdr:row>
      <xdr:rowOff>180975</xdr:rowOff>
    </xdr:from>
    <xdr:to>
      <xdr:col>7</xdr:col>
      <xdr:colOff>1181100</xdr:colOff>
      <xdr:row>3</xdr:row>
      <xdr:rowOff>85725</xdr:rowOff>
    </xdr:to>
    <xdr:pic>
      <xdr:nvPicPr>
        <xdr:cNvPr id="1" name="1 Imagen"/>
        <xdr:cNvPicPr preferRelativeResize="1">
          <a:picLocks noChangeAspect="1"/>
        </xdr:cNvPicPr>
      </xdr:nvPicPr>
      <xdr:blipFill>
        <a:blip r:embed="rId1"/>
        <a:stretch>
          <a:fillRect/>
        </a:stretch>
      </xdr:blipFill>
      <xdr:spPr>
        <a:xfrm>
          <a:off x="8772525" y="180975"/>
          <a:ext cx="1438275" cy="4762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838200</xdr:colOff>
      <xdr:row>0</xdr:row>
      <xdr:rowOff>76200</xdr:rowOff>
    </xdr:from>
    <xdr:to>
      <xdr:col>5</xdr:col>
      <xdr:colOff>866775</xdr:colOff>
      <xdr:row>2</xdr:row>
      <xdr:rowOff>152400</xdr:rowOff>
    </xdr:to>
    <xdr:pic>
      <xdr:nvPicPr>
        <xdr:cNvPr id="1" name="1 Imagen"/>
        <xdr:cNvPicPr preferRelativeResize="1">
          <a:picLocks noChangeAspect="1"/>
        </xdr:cNvPicPr>
      </xdr:nvPicPr>
      <xdr:blipFill>
        <a:blip r:embed="rId1"/>
        <a:stretch>
          <a:fillRect/>
        </a:stretch>
      </xdr:blipFill>
      <xdr:spPr>
        <a:xfrm>
          <a:off x="6267450" y="76200"/>
          <a:ext cx="1438275" cy="476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238125</xdr:colOff>
      <xdr:row>0</xdr:row>
      <xdr:rowOff>47625</xdr:rowOff>
    </xdr:from>
    <xdr:to>
      <xdr:col>2</xdr:col>
      <xdr:colOff>1676400</xdr:colOff>
      <xdr:row>2</xdr:row>
      <xdr:rowOff>66675</xdr:rowOff>
    </xdr:to>
    <xdr:pic>
      <xdr:nvPicPr>
        <xdr:cNvPr id="1" name="1 Imagen"/>
        <xdr:cNvPicPr preferRelativeResize="1">
          <a:picLocks noChangeAspect="1"/>
        </xdr:cNvPicPr>
      </xdr:nvPicPr>
      <xdr:blipFill>
        <a:blip r:embed="rId1"/>
        <a:stretch>
          <a:fillRect/>
        </a:stretch>
      </xdr:blipFill>
      <xdr:spPr>
        <a:xfrm>
          <a:off x="5267325" y="47625"/>
          <a:ext cx="1438275" cy="476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209550</xdr:colOff>
      <xdr:row>0</xdr:row>
      <xdr:rowOff>95250</xdr:rowOff>
    </xdr:from>
    <xdr:to>
      <xdr:col>2</xdr:col>
      <xdr:colOff>1647825</xdr:colOff>
      <xdr:row>2</xdr:row>
      <xdr:rowOff>104775</xdr:rowOff>
    </xdr:to>
    <xdr:pic>
      <xdr:nvPicPr>
        <xdr:cNvPr id="1" name="1 Imagen"/>
        <xdr:cNvPicPr preferRelativeResize="1">
          <a:picLocks noChangeAspect="1"/>
        </xdr:cNvPicPr>
      </xdr:nvPicPr>
      <xdr:blipFill>
        <a:blip r:embed="rId1"/>
        <a:stretch>
          <a:fillRect/>
        </a:stretch>
      </xdr:blipFill>
      <xdr:spPr>
        <a:xfrm>
          <a:off x="4981575" y="95250"/>
          <a:ext cx="1438275" cy="476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152400</xdr:colOff>
      <xdr:row>0</xdr:row>
      <xdr:rowOff>114300</xdr:rowOff>
    </xdr:from>
    <xdr:to>
      <xdr:col>2</xdr:col>
      <xdr:colOff>1590675</xdr:colOff>
      <xdr:row>2</xdr:row>
      <xdr:rowOff>19050</xdr:rowOff>
    </xdr:to>
    <xdr:pic>
      <xdr:nvPicPr>
        <xdr:cNvPr id="1" name="1 Imagen"/>
        <xdr:cNvPicPr preferRelativeResize="1">
          <a:picLocks noChangeAspect="1"/>
        </xdr:cNvPicPr>
      </xdr:nvPicPr>
      <xdr:blipFill>
        <a:blip r:embed="rId1"/>
        <a:stretch>
          <a:fillRect/>
        </a:stretch>
      </xdr:blipFill>
      <xdr:spPr>
        <a:xfrm>
          <a:off x="5943600" y="114300"/>
          <a:ext cx="1438275" cy="466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1724025</xdr:colOff>
      <xdr:row>0</xdr:row>
      <xdr:rowOff>95250</xdr:rowOff>
    </xdr:from>
    <xdr:to>
      <xdr:col>4</xdr:col>
      <xdr:colOff>3162300</xdr:colOff>
      <xdr:row>2</xdr:row>
      <xdr:rowOff>76200</xdr:rowOff>
    </xdr:to>
    <xdr:pic>
      <xdr:nvPicPr>
        <xdr:cNvPr id="1" name="1 Imagen"/>
        <xdr:cNvPicPr preferRelativeResize="1">
          <a:picLocks noChangeAspect="1"/>
        </xdr:cNvPicPr>
      </xdr:nvPicPr>
      <xdr:blipFill>
        <a:blip r:embed="rId1"/>
        <a:stretch>
          <a:fillRect/>
        </a:stretch>
      </xdr:blipFill>
      <xdr:spPr>
        <a:xfrm>
          <a:off x="8543925" y="95250"/>
          <a:ext cx="1438275" cy="4857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485775</xdr:colOff>
      <xdr:row>0</xdr:row>
      <xdr:rowOff>114300</xdr:rowOff>
    </xdr:from>
    <xdr:to>
      <xdr:col>6</xdr:col>
      <xdr:colOff>933450</xdr:colOff>
      <xdr:row>3</xdr:row>
      <xdr:rowOff>104775</xdr:rowOff>
    </xdr:to>
    <xdr:pic>
      <xdr:nvPicPr>
        <xdr:cNvPr id="1" name="1 Imagen"/>
        <xdr:cNvPicPr preferRelativeResize="1">
          <a:picLocks noChangeAspect="1"/>
        </xdr:cNvPicPr>
      </xdr:nvPicPr>
      <xdr:blipFill>
        <a:blip r:embed="rId1"/>
        <a:stretch>
          <a:fillRect/>
        </a:stretch>
      </xdr:blipFill>
      <xdr:spPr>
        <a:xfrm>
          <a:off x="6829425" y="114300"/>
          <a:ext cx="1438275" cy="4762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1057275</xdr:colOff>
      <xdr:row>0</xdr:row>
      <xdr:rowOff>200025</xdr:rowOff>
    </xdr:from>
    <xdr:to>
      <xdr:col>3</xdr:col>
      <xdr:colOff>866775</xdr:colOff>
      <xdr:row>2</xdr:row>
      <xdr:rowOff>180975</xdr:rowOff>
    </xdr:to>
    <xdr:pic>
      <xdr:nvPicPr>
        <xdr:cNvPr id="1" name="2 Imagen"/>
        <xdr:cNvPicPr preferRelativeResize="1">
          <a:picLocks noChangeAspect="1"/>
        </xdr:cNvPicPr>
      </xdr:nvPicPr>
      <xdr:blipFill>
        <a:blip r:embed="rId1"/>
        <a:stretch>
          <a:fillRect/>
        </a:stretch>
      </xdr:blipFill>
      <xdr:spPr>
        <a:xfrm>
          <a:off x="4743450" y="200025"/>
          <a:ext cx="1438275" cy="4762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647700</xdr:colOff>
      <xdr:row>2</xdr:row>
      <xdr:rowOff>19050</xdr:rowOff>
    </xdr:from>
    <xdr:to>
      <xdr:col>5</xdr:col>
      <xdr:colOff>781050</xdr:colOff>
      <xdr:row>4</xdr:row>
      <xdr:rowOff>133350</xdr:rowOff>
    </xdr:to>
    <xdr:pic>
      <xdr:nvPicPr>
        <xdr:cNvPr id="1" name="1 Imagen"/>
        <xdr:cNvPicPr preferRelativeResize="1">
          <a:picLocks noChangeAspect="1"/>
        </xdr:cNvPicPr>
      </xdr:nvPicPr>
      <xdr:blipFill>
        <a:blip r:embed="rId1"/>
        <a:stretch>
          <a:fillRect/>
        </a:stretch>
      </xdr:blipFill>
      <xdr:spPr>
        <a:xfrm>
          <a:off x="5962650" y="419100"/>
          <a:ext cx="1438275" cy="4762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114300</xdr:colOff>
      <xdr:row>0</xdr:row>
      <xdr:rowOff>123825</xdr:rowOff>
    </xdr:from>
    <xdr:to>
      <xdr:col>5</xdr:col>
      <xdr:colOff>1552575</xdr:colOff>
      <xdr:row>2</xdr:row>
      <xdr:rowOff>104775</xdr:rowOff>
    </xdr:to>
    <xdr:pic>
      <xdr:nvPicPr>
        <xdr:cNvPr id="1" name="2 Imagen"/>
        <xdr:cNvPicPr preferRelativeResize="1">
          <a:picLocks noChangeAspect="1"/>
        </xdr:cNvPicPr>
      </xdr:nvPicPr>
      <xdr:blipFill>
        <a:blip r:embed="rId1"/>
        <a:stretch>
          <a:fillRect/>
        </a:stretch>
      </xdr:blipFill>
      <xdr:spPr>
        <a:xfrm>
          <a:off x="7343775" y="123825"/>
          <a:ext cx="1438275" cy="4762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nmora\CONFIG~1\Temp\A&#209;O%202011\PRESUPUESTOS%202011\REBECA\A&#209;O%202010\CONTROL%20DE%20PRESUPUESTO\PRESUPUESTO%20EXTRAORDINARIO%201-2010\PRESUPUESTO%20EXTRAORDINARIO%202010%20al%2014-04-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gresos"/>
      <sheetName val="Prog-I Detalle"/>
      <sheetName val="Prog-II Detalle"/>
      <sheetName val="Prog-III Detalle"/>
      <sheetName val="Prog-IV Detalle"/>
      <sheetName val="Gral y X Prog."/>
      <sheetName val="Eg. X Partida"/>
      <sheetName val="Gral. de Egresos"/>
      <sheetName val="Prog. X Partida"/>
      <sheetName val="Origen y Apli"/>
      <sheetName val="Just. Ingresos"/>
      <sheetName val="JUSTIFICACION EGRESOS"/>
      <sheetName val="CUADRO Nº5"/>
      <sheetName val="Indice"/>
    </sheetNames>
    <sheetDataSet>
      <sheetData sheetId="7">
        <row r="2">
          <cell r="A2" t="str">
            <v>MUNICIPALIDAD DE SANTA ANA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drawing" Target="../drawings/drawing9.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0"/>
  </sheetPr>
  <dimension ref="A1:K22"/>
  <sheetViews>
    <sheetView showGridLines="0" tabSelected="1" zoomScale="110" zoomScaleNormal="110" zoomScalePageLayoutView="0" workbookViewId="0" topLeftCell="A1">
      <selection activeCell="C19" sqref="C19"/>
    </sheetView>
  </sheetViews>
  <sheetFormatPr defaultColWidth="11.421875" defaultRowHeight="12.75"/>
  <cols>
    <col min="1" max="1" width="25.00390625" style="78" customWidth="1"/>
    <col min="2" max="2" width="58.7109375" style="78" customWidth="1"/>
    <col min="3" max="3" width="19.57421875" style="78" customWidth="1"/>
    <col min="4" max="4" width="10.8515625" style="78" customWidth="1"/>
    <col min="5" max="5" width="2.57421875" style="78" customWidth="1"/>
    <col min="6" max="6" width="17.8515625" style="78" customWidth="1"/>
    <col min="7" max="7" width="15.8515625" style="78" customWidth="1"/>
    <col min="8" max="9" width="11.421875" style="78" customWidth="1"/>
    <col min="10" max="10" width="11.7109375" style="78" bestFit="1" customWidth="1"/>
    <col min="11" max="16384" width="11.421875" style="78" customWidth="1"/>
  </cols>
  <sheetData>
    <row r="1" spans="1:6" ht="18.75">
      <c r="A1" s="387" t="s">
        <v>19</v>
      </c>
      <c r="B1" s="387"/>
      <c r="C1" s="387"/>
      <c r="D1" s="387"/>
      <c r="F1" s="79"/>
    </row>
    <row r="2" spans="1:6" ht="18.75">
      <c r="A2" s="387" t="s">
        <v>475</v>
      </c>
      <c r="B2" s="387"/>
      <c r="C2" s="387"/>
      <c r="D2" s="387"/>
      <c r="F2" s="79"/>
    </row>
    <row r="3" spans="1:6" ht="18.75">
      <c r="A3" s="387" t="s">
        <v>16</v>
      </c>
      <c r="B3" s="387"/>
      <c r="C3" s="387"/>
      <c r="D3" s="387"/>
      <c r="F3" s="79"/>
    </row>
    <row r="4" spans="1:6" ht="18.75">
      <c r="A4" s="77"/>
      <c r="B4" s="77"/>
      <c r="C4" s="80"/>
      <c r="F4" s="383" t="s">
        <v>109</v>
      </c>
    </row>
    <row r="5" spans="1:6" ht="15.75" customHeight="1">
      <c r="A5" s="81" t="s">
        <v>110</v>
      </c>
      <c r="B5" s="81" t="s">
        <v>17</v>
      </c>
      <c r="C5" s="82" t="s">
        <v>111</v>
      </c>
      <c r="D5" s="81" t="s">
        <v>37</v>
      </c>
      <c r="F5" s="384"/>
    </row>
    <row r="6" spans="1:6" ht="19.5" customHeight="1">
      <c r="A6" s="83" t="s">
        <v>333</v>
      </c>
      <c r="B6" s="84" t="s">
        <v>43</v>
      </c>
      <c r="C6" s="85">
        <f>+C7</f>
        <v>51653317.06</v>
      </c>
      <c r="D6" s="86">
        <f aca="true" t="shared" si="0" ref="D6:D13">+C6/$C$19</f>
        <v>0.049826647968585526</v>
      </c>
      <c r="F6" s="87"/>
    </row>
    <row r="7" spans="1:6" ht="42.75" customHeight="1">
      <c r="A7" s="83" t="s">
        <v>334</v>
      </c>
      <c r="B7" s="84" t="s">
        <v>335</v>
      </c>
      <c r="C7" s="85">
        <f>+C8+C9</f>
        <v>51653317.06</v>
      </c>
      <c r="D7" s="86">
        <f t="shared" si="0"/>
        <v>0.049826647968585526</v>
      </c>
      <c r="F7" s="87"/>
    </row>
    <row r="8" spans="1:6" ht="19.5" customHeight="1">
      <c r="A8" s="88" t="s">
        <v>337</v>
      </c>
      <c r="B8" s="89" t="s">
        <v>355</v>
      </c>
      <c r="C8" s="90">
        <v>2487817.06</v>
      </c>
      <c r="D8" s="86">
        <f t="shared" si="0"/>
        <v>0.002399837840324391</v>
      </c>
      <c r="F8" s="87"/>
    </row>
    <row r="9" spans="1:6" ht="19.5" customHeight="1">
      <c r="A9" s="88" t="s">
        <v>218</v>
      </c>
      <c r="B9" s="89" t="s">
        <v>336</v>
      </c>
      <c r="C9" s="90">
        <f>1165500+48000000</f>
        <v>49165500</v>
      </c>
      <c r="D9" s="86">
        <f t="shared" si="0"/>
        <v>0.04742681012826114</v>
      </c>
      <c r="F9" s="87"/>
    </row>
    <row r="10" spans="1:6" ht="19.5" customHeight="1">
      <c r="A10" s="83" t="s">
        <v>255</v>
      </c>
      <c r="B10" s="84" t="s">
        <v>256</v>
      </c>
      <c r="C10" s="85">
        <f>+C11</f>
        <v>11412759</v>
      </c>
      <c r="D10" s="86">
        <f t="shared" si="0"/>
        <v>0.011009157928478373</v>
      </c>
      <c r="F10" s="87"/>
    </row>
    <row r="11" spans="1:6" ht="19.5" customHeight="1">
      <c r="A11" s="83" t="s">
        <v>257</v>
      </c>
      <c r="B11" s="84" t="s">
        <v>44</v>
      </c>
      <c r="C11" s="85">
        <f>+C12</f>
        <v>11412759</v>
      </c>
      <c r="D11" s="86">
        <f t="shared" si="0"/>
        <v>0.011009157928478373</v>
      </c>
      <c r="F11" s="87"/>
    </row>
    <row r="12" spans="1:6" ht="19.5" customHeight="1">
      <c r="A12" s="83" t="s">
        <v>258</v>
      </c>
      <c r="B12" s="84" t="s">
        <v>259</v>
      </c>
      <c r="C12" s="85">
        <f>+C13</f>
        <v>11412759</v>
      </c>
      <c r="D12" s="86">
        <f t="shared" si="0"/>
        <v>0.011009157928478373</v>
      </c>
      <c r="F12" s="87"/>
    </row>
    <row r="13" spans="1:6" ht="19.5" customHeight="1">
      <c r="A13" s="88" t="s">
        <v>260</v>
      </c>
      <c r="B13" s="89" t="s">
        <v>261</v>
      </c>
      <c r="C13" s="90">
        <v>11412759</v>
      </c>
      <c r="D13" s="86">
        <f t="shared" si="0"/>
        <v>0.011009157928478373</v>
      </c>
      <c r="F13" s="87"/>
    </row>
    <row r="14" spans="1:6" ht="15" customHeight="1">
      <c r="A14" s="91"/>
      <c r="B14" s="92"/>
      <c r="C14" s="90"/>
      <c r="D14" s="86"/>
      <c r="F14" s="87"/>
    </row>
    <row r="15" spans="1:6" ht="19.5" customHeight="1">
      <c r="A15" s="385" t="s">
        <v>112</v>
      </c>
      <c r="B15" s="386"/>
      <c r="C15" s="93">
        <f>+C6+C10</f>
        <v>63066076.06</v>
      </c>
      <c r="D15" s="86">
        <f>+C15/$C$19</f>
        <v>0.0608358058970639</v>
      </c>
      <c r="F15" s="79"/>
    </row>
    <row r="16" spans="1:6" ht="19.5" customHeight="1">
      <c r="A16" s="84" t="s">
        <v>124</v>
      </c>
      <c r="B16" s="84" t="s">
        <v>127</v>
      </c>
      <c r="C16" s="93">
        <f>+C17+C18</f>
        <v>973594409.1600001</v>
      </c>
      <c r="D16" s="86">
        <f>+C16/C19</f>
        <v>0.9391641941029362</v>
      </c>
      <c r="F16" s="79"/>
    </row>
    <row r="17" spans="1:11" ht="24.75" customHeight="1">
      <c r="A17" s="89" t="s">
        <v>113</v>
      </c>
      <c r="B17" s="89" t="s">
        <v>339</v>
      </c>
      <c r="C17" s="85">
        <v>460981467.45</v>
      </c>
      <c r="D17" s="86">
        <f>+C17/$C$19</f>
        <v>0.4446793082425347</v>
      </c>
      <c r="F17" s="388"/>
      <c r="G17" s="388"/>
      <c r="H17" s="388"/>
      <c r="I17" s="388"/>
      <c r="J17" s="388"/>
      <c r="K17" s="388"/>
    </row>
    <row r="18" spans="1:6" ht="19.5" customHeight="1">
      <c r="A18" s="89" t="s">
        <v>114</v>
      </c>
      <c r="B18" s="89" t="s">
        <v>338</v>
      </c>
      <c r="C18" s="85">
        <f>+'ORIGEN Y APLICACION'!C30</f>
        <v>512612941.71000004</v>
      </c>
      <c r="D18" s="86">
        <f>+C18/$C$19</f>
        <v>0.4944848858604014</v>
      </c>
      <c r="F18" s="79"/>
    </row>
    <row r="19" spans="1:6" ht="15">
      <c r="A19" s="381" t="s">
        <v>115</v>
      </c>
      <c r="B19" s="382"/>
      <c r="C19" s="82">
        <f>C15+C16</f>
        <v>1036660485.22</v>
      </c>
      <c r="D19" s="94">
        <f>+C19/C19</f>
        <v>1</v>
      </c>
      <c r="F19" s="79"/>
    </row>
    <row r="22" ht="14.25">
      <c r="C22" s="95"/>
    </row>
  </sheetData>
  <sheetProtection/>
  <mergeCells count="7">
    <mergeCell ref="A19:B19"/>
    <mergeCell ref="F4:F5"/>
    <mergeCell ref="A15:B15"/>
    <mergeCell ref="A1:D1"/>
    <mergeCell ref="A2:D2"/>
    <mergeCell ref="A3:D3"/>
    <mergeCell ref="F17:K17"/>
  </mergeCells>
  <printOptions horizontalCentered="1"/>
  <pageMargins left="0.5" right="0.5" top="0.748031496062992" bottom="0.984251968503937" header="0" footer="0"/>
  <pageSetup horizontalDpi="600" verticalDpi="600" orientation="portrait" scale="85" r:id="rId4"/>
  <drawing r:id="rId3"/>
  <legacyDrawing r:id="rId2"/>
</worksheet>
</file>

<file path=xl/worksheets/sheet10.xml><?xml version="1.0" encoding="utf-8"?>
<worksheet xmlns="http://schemas.openxmlformats.org/spreadsheetml/2006/main" xmlns:r="http://schemas.openxmlformats.org/officeDocument/2006/relationships">
  <sheetPr>
    <tabColor rgb="FF00B050"/>
  </sheetPr>
  <dimension ref="A1:N28"/>
  <sheetViews>
    <sheetView showGridLines="0" zoomScalePageLayoutView="0" workbookViewId="0" topLeftCell="A1">
      <selection activeCell="B8" sqref="B8"/>
    </sheetView>
  </sheetViews>
  <sheetFormatPr defaultColWidth="11.421875" defaultRowHeight="12.75"/>
  <cols>
    <col min="1" max="1" width="11.00390625" style="243" customWidth="1"/>
    <col min="2" max="2" width="46.8515625" style="97" customWidth="1"/>
    <col min="3" max="3" width="14.00390625" style="97" customWidth="1"/>
    <col min="4" max="4" width="17.8515625" style="97" customWidth="1"/>
    <col min="5" max="5" width="18.7109375" style="97" customWidth="1"/>
    <col min="6" max="6" width="25.140625" style="97" customWidth="1"/>
    <col min="7" max="16384" width="11.421875" style="97" customWidth="1"/>
  </cols>
  <sheetData>
    <row r="1" spans="1:6" ht="19.5" customHeight="1">
      <c r="A1" s="425" t="s">
        <v>19</v>
      </c>
      <c r="B1" s="425"/>
      <c r="C1" s="425"/>
      <c r="D1" s="425"/>
      <c r="E1" s="425"/>
      <c r="F1" s="425"/>
    </row>
    <row r="2" spans="1:14" ht="19.5" customHeight="1">
      <c r="A2" s="401" t="s">
        <v>475</v>
      </c>
      <c r="B2" s="401"/>
      <c r="C2" s="401"/>
      <c r="D2" s="401"/>
      <c r="E2" s="401"/>
      <c r="F2" s="401"/>
      <c r="G2" s="242"/>
      <c r="H2" s="242"/>
      <c r="I2" s="242"/>
      <c r="J2" s="242"/>
      <c r="K2" s="242"/>
      <c r="L2" s="242"/>
      <c r="M2" s="242"/>
      <c r="N2" s="242"/>
    </row>
    <row r="3" spans="1:6" ht="19.5" customHeight="1">
      <c r="A3" s="425" t="s">
        <v>61</v>
      </c>
      <c r="B3" s="425"/>
      <c r="C3" s="425"/>
      <c r="D3" s="425"/>
      <c r="E3" s="425"/>
      <c r="F3" s="425"/>
    </row>
    <row r="4" spans="1:6" ht="27" customHeight="1">
      <c r="A4" s="425" t="s">
        <v>62</v>
      </c>
      <c r="B4" s="425"/>
      <c r="C4" s="425"/>
      <c r="D4" s="425"/>
      <c r="E4" s="425"/>
      <c r="F4" s="425"/>
    </row>
    <row r="5" ht="15"/>
    <row r="6" spans="1:6" ht="60">
      <c r="A6" s="363" t="s">
        <v>63</v>
      </c>
      <c r="B6" s="364" t="s">
        <v>64</v>
      </c>
      <c r="C6" s="363" t="s">
        <v>65</v>
      </c>
      <c r="D6" s="363" t="s">
        <v>66</v>
      </c>
      <c r="E6" s="365" t="s">
        <v>22</v>
      </c>
      <c r="F6" s="365" t="s">
        <v>67</v>
      </c>
    </row>
    <row r="7" spans="1:6" ht="12.75">
      <c r="A7" s="366">
        <v>6</v>
      </c>
      <c r="B7" s="367" t="s">
        <v>43</v>
      </c>
      <c r="C7" s="367"/>
      <c r="D7" s="367"/>
      <c r="E7" s="368">
        <f>+E9+E10</f>
        <v>9100415</v>
      </c>
      <c r="F7" s="369"/>
    </row>
    <row r="8" spans="1:6" ht="25.5">
      <c r="A8" s="370">
        <v>6.01</v>
      </c>
      <c r="B8" s="250" t="s">
        <v>290</v>
      </c>
      <c r="C8" s="250"/>
      <c r="D8" s="250"/>
      <c r="E8" s="251"/>
      <c r="F8" s="251"/>
    </row>
    <row r="9" spans="1:6" ht="25.5">
      <c r="A9" s="370"/>
      <c r="B9" s="250" t="s">
        <v>494</v>
      </c>
      <c r="C9" s="250"/>
      <c r="D9" s="250" t="s">
        <v>514</v>
      </c>
      <c r="E9" s="251">
        <f>1401513+5698902</f>
        <v>7100415</v>
      </c>
      <c r="F9" s="371" t="s">
        <v>495</v>
      </c>
    </row>
    <row r="10" spans="1:6" ht="51">
      <c r="A10" s="370"/>
      <c r="B10" s="250" t="s">
        <v>496</v>
      </c>
      <c r="C10" s="250"/>
      <c r="D10" s="250" t="s">
        <v>514</v>
      </c>
      <c r="E10" s="251">
        <v>2000000</v>
      </c>
      <c r="F10" s="371" t="s">
        <v>497</v>
      </c>
    </row>
    <row r="11" spans="1:6" ht="12.75">
      <c r="A11" s="370"/>
      <c r="B11" s="250"/>
      <c r="C11" s="250"/>
      <c r="D11" s="250"/>
      <c r="E11" s="251"/>
      <c r="F11" s="251"/>
    </row>
    <row r="12" spans="1:6" ht="16.5" customHeight="1">
      <c r="A12" s="246"/>
      <c r="B12" s="245"/>
      <c r="C12" s="246"/>
      <c r="D12" s="245"/>
      <c r="E12" s="247"/>
      <c r="F12" s="372"/>
    </row>
    <row r="13" spans="1:6" ht="21" customHeight="1">
      <c r="A13" s="366">
        <v>7</v>
      </c>
      <c r="B13" s="373" t="s">
        <v>44</v>
      </c>
      <c r="C13" s="374"/>
      <c r="D13" s="374"/>
      <c r="E13" s="375">
        <f>+E14+E15+E16+E17+E18+E19</f>
        <v>148749406.9</v>
      </c>
      <c r="F13" s="375"/>
    </row>
    <row r="14" spans="1:6" ht="25.5">
      <c r="A14" s="376" t="s">
        <v>504</v>
      </c>
      <c r="B14" s="362" t="s">
        <v>498</v>
      </c>
      <c r="C14" s="245"/>
      <c r="D14" s="250" t="s">
        <v>514</v>
      </c>
      <c r="E14" s="247">
        <v>10000000</v>
      </c>
      <c r="F14" s="372" t="s">
        <v>499</v>
      </c>
    </row>
    <row r="15" spans="1:6" ht="25.5">
      <c r="A15" s="376" t="s">
        <v>504</v>
      </c>
      <c r="B15" s="362" t="s">
        <v>500</v>
      </c>
      <c r="C15" s="245"/>
      <c r="D15" s="250" t="s">
        <v>514</v>
      </c>
      <c r="E15" s="247">
        <v>20000000</v>
      </c>
      <c r="F15" s="372" t="s">
        <v>501</v>
      </c>
    </row>
    <row r="16" spans="1:6" ht="25.5">
      <c r="A16" s="376" t="s">
        <v>504</v>
      </c>
      <c r="B16" s="362" t="s">
        <v>507</v>
      </c>
      <c r="C16" s="245"/>
      <c r="D16" s="250" t="s">
        <v>514</v>
      </c>
      <c r="E16" s="247">
        <v>25000000</v>
      </c>
      <c r="F16" s="372" t="s">
        <v>508</v>
      </c>
    </row>
    <row r="17" spans="1:6" ht="25.5">
      <c r="A17" s="376" t="s">
        <v>504</v>
      </c>
      <c r="B17" s="362" t="s">
        <v>509</v>
      </c>
      <c r="C17" s="245"/>
      <c r="D17" s="250" t="s">
        <v>514</v>
      </c>
      <c r="E17" s="247">
        <v>28000000</v>
      </c>
      <c r="F17" s="372" t="s">
        <v>510</v>
      </c>
    </row>
    <row r="18" spans="1:6" ht="38.25">
      <c r="A18" s="376" t="s">
        <v>504</v>
      </c>
      <c r="B18" s="362" t="s">
        <v>511</v>
      </c>
      <c r="C18" s="245"/>
      <c r="D18" s="250" t="s">
        <v>514</v>
      </c>
      <c r="E18" s="247">
        <v>5000000</v>
      </c>
      <c r="F18" s="372" t="s">
        <v>512</v>
      </c>
    </row>
    <row r="19" spans="1:6" ht="38.25">
      <c r="A19" s="376" t="s">
        <v>505</v>
      </c>
      <c r="B19" s="362" t="s">
        <v>494</v>
      </c>
      <c r="C19" s="245"/>
      <c r="D19" s="250" t="s">
        <v>514</v>
      </c>
      <c r="E19" s="247">
        <v>60749406.9</v>
      </c>
      <c r="F19" s="372" t="s">
        <v>506</v>
      </c>
    </row>
    <row r="20" spans="1:6" ht="25.5">
      <c r="A20" s="376" t="s">
        <v>513</v>
      </c>
      <c r="B20" s="362" t="s">
        <v>502</v>
      </c>
      <c r="C20" s="245"/>
      <c r="D20" s="250" t="s">
        <v>514</v>
      </c>
      <c r="E20" s="247">
        <v>10000000</v>
      </c>
      <c r="F20" s="372" t="s">
        <v>503</v>
      </c>
    </row>
    <row r="21" spans="1:6" ht="12.75">
      <c r="A21" s="246"/>
      <c r="B21" s="245"/>
      <c r="C21" s="245"/>
      <c r="D21" s="245"/>
      <c r="E21" s="247"/>
      <c r="F21" s="372"/>
    </row>
    <row r="22" spans="1:6" ht="12.75">
      <c r="A22" s="246"/>
      <c r="B22" s="245"/>
      <c r="C22" s="245"/>
      <c r="D22" s="245"/>
      <c r="E22" s="247"/>
      <c r="F22" s="372"/>
    </row>
    <row r="23" spans="1:6" s="248" customFormat="1" ht="18.75" customHeight="1">
      <c r="A23" s="377"/>
      <c r="B23" s="378" t="s">
        <v>38</v>
      </c>
      <c r="C23" s="379"/>
      <c r="D23" s="379"/>
      <c r="E23" s="380">
        <f>+E7+E13</f>
        <v>157849821.9</v>
      </c>
      <c r="F23" s="380"/>
    </row>
    <row r="25" ht="18" customHeight="1"/>
    <row r="26" spans="1:3" s="249" customFormat="1" ht="24.75" customHeight="1">
      <c r="A26" s="424" t="s">
        <v>68</v>
      </c>
      <c r="B26" s="424"/>
      <c r="C26" s="424"/>
    </row>
    <row r="27" spans="1:2" s="249" customFormat="1" ht="22.5" customHeight="1">
      <c r="A27" s="424" t="s">
        <v>515</v>
      </c>
      <c r="B27" s="424"/>
    </row>
    <row r="28" s="249" customFormat="1" ht="12.75">
      <c r="A28" s="241"/>
    </row>
    <row r="29" ht="11.25" customHeight="1"/>
  </sheetData>
  <sheetProtection/>
  <mergeCells count="6">
    <mergeCell ref="A27:B27"/>
    <mergeCell ref="A2:F2"/>
    <mergeCell ref="A1:F1"/>
    <mergeCell ref="A3:F3"/>
    <mergeCell ref="A4:F4"/>
    <mergeCell ref="A26:C26"/>
  </mergeCells>
  <printOptions horizontalCentered="1"/>
  <pageMargins left="0.5905511811023623" right="0.5905511811023623" top="0.7874015748031497" bottom="0.7874015748031497" header="0" footer="0"/>
  <pageSetup horizontalDpi="600" verticalDpi="600" orientation="portrait" scale="70" r:id="rId4"/>
  <drawing r:id="rId3"/>
  <legacyDrawing r:id="rId2"/>
</worksheet>
</file>

<file path=xl/worksheets/sheet11.xml><?xml version="1.0" encoding="utf-8"?>
<worksheet xmlns="http://schemas.openxmlformats.org/spreadsheetml/2006/main" xmlns:r="http://schemas.openxmlformats.org/officeDocument/2006/relationships">
  <sheetPr>
    <tabColor indexed="12"/>
  </sheetPr>
  <dimension ref="A1:K138"/>
  <sheetViews>
    <sheetView showGridLines="0" zoomScalePageLayoutView="0" workbookViewId="0" topLeftCell="A1">
      <selection activeCell="I129" sqref="I129"/>
    </sheetView>
  </sheetViews>
  <sheetFormatPr defaultColWidth="11.421875" defaultRowHeight="12.75"/>
  <cols>
    <col min="1" max="1" width="23.57421875" style="97" customWidth="1"/>
    <col min="2" max="2" width="32.00390625" style="97" customWidth="1"/>
    <col min="3" max="3" width="21.28125" style="97" customWidth="1"/>
    <col min="4" max="4" width="9.00390625" style="97" customWidth="1"/>
    <col min="5" max="5" width="9.7109375" style="97" customWidth="1"/>
    <col min="6" max="6" width="7.7109375" style="97" customWidth="1"/>
    <col min="7" max="7" width="32.140625" style="97" customWidth="1"/>
    <col min="8" max="8" width="20.8515625" style="97" customWidth="1"/>
    <col min="9" max="9" width="23.8515625" style="200" customWidth="1"/>
    <col min="10" max="10" width="18.140625" style="97" bestFit="1" customWidth="1"/>
    <col min="11" max="11" width="12.7109375" style="97" bestFit="1" customWidth="1"/>
    <col min="12" max="16384" width="11.421875" style="97" customWidth="1"/>
  </cols>
  <sheetData>
    <row r="1" spans="1:8" ht="15">
      <c r="A1" s="434" t="str">
        <f>+'[1]Gral. de Egresos'!A2</f>
        <v>MUNICIPALIDAD DE SANTA ANA</v>
      </c>
      <c r="B1" s="434"/>
      <c r="C1" s="434"/>
      <c r="D1" s="434"/>
      <c r="E1" s="434"/>
      <c r="F1" s="434"/>
      <c r="G1" s="434"/>
      <c r="H1" s="434"/>
    </row>
    <row r="2" spans="1:8" ht="15">
      <c r="A2" s="434" t="s">
        <v>475</v>
      </c>
      <c r="B2" s="434"/>
      <c r="C2" s="434"/>
      <c r="D2" s="434"/>
      <c r="E2" s="434"/>
      <c r="F2" s="434"/>
      <c r="G2" s="434"/>
      <c r="H2" s="434"/>
    </row>
    <row r="3" spans="1:8" ht="15">
      <c r="A3" s="434" t="s">
        <v>78</v>
      </c>
      <c r="B3" s="434"/>
      <c r="C3" s="434"/>
      <c r="D3" s="434"/>
      <c r="E3" s="434"/>
      <c r="F3" s="434"/>
      <c r="G3" s="434"/>
      <c r="H3" s="434"/>
    </row>
    <row r="4" spans="1:8" ht="15">
      <c r="A4" s="434" t="s">
        <v>79</v>
      </c>
      <c r="B4" s="434"/>
      <c r="C4" s="434"/>
      <c r="D4" s="434"/>
      <c r="E4" s="434"/>
      <c r="F4" s="434"/>
      <c r="G4" s="434"/>
      <c r="H4" s="434"/>
    </row>
    <row r="5" spans="1:8" ht="13.5" thickBot="1">
      <c r="A5" s="164"/>
      <c r="B5" s="164"/>
      <c r="C5" s="252"/>
      <c r="D5" s="253"/>
      <c r="E5" s="254"/>
      <c r="F5" s="253"/>
      <c r="G5" s="164"/>
      <c r="H5" s="252"/>
    </row>
    <row r="6" spans="1:8" ht="12.75">
      <c r="A6" s="427" t="s">
        <v>81</v>
      </c>
      <c r="B6" s="427" t="s">
        <v>80</v>
      </c>
      <c r="C6" s="427" t="s">
        <v>22</v>
      </c>
      <c r="D6" s="435" t="s">
        <v>83</v>
      </c>
      <c r="E6" s="435" t="s">
        <v>84</v>
      </c>
      <c r="F6" s="435" t="s">
        <v>85</v>
      </c>
      <c r="G6" s="427" t="s">
        <v>82</v>
      </c>
      <c r="H6" s="429" t="s">
        <v>22</v>
      </c>
    </row>
    <row r="7" spans="1:8" ht="30.75" customHeight="1">
      <c r="A7" s="428"/>
      <c r="B7" s="428"/>
      <c r="C7" s="428"/>
      <c r="D7" s="436"/>
      <c r="E7" s="436"/>
      <c r="F7" s="436"/>
      <c r="G7" s="428"/>
      <c r="H7" s="430"/>
    </row>
    <row r="8" spans="1:9" ht="31.5" customHeight="1">
      <c r="A8" s="255" t="str">
        <f>+Ingresos!A8</f>
        <v>1,4,1,1,00,00,0,0,000</v>
      </c>
      <c r="B8" s="255" t="str">
        <f>+Ingresos!B8</f>
        <v>Transferencias de corriente del Gobierno Central</v>
      </c>
      <c r="C8" s="256">
        <f>+Ingresos!C8</f>
        <v>2487817.06</v>
      </c>
      <c r="D8" s="266" t="s">
        <v>121</v>
      </c>
      <c r="E8" s="258" t="s">
        <v>122</v>
      </c>
      <c r="F8" s="258"/>
      <c r="G8" s="329" t="s">
        <v>356</v>
      </c>
      <c r="H8" s="262">
        <f>+C8</f>
        <v>2487817.06</v>
      </c>
      <c r="I8" s="275"/>
    </row>
    <row r="9" spans="1:8" ht="31.5" customHeight="1">
      <c r="A9" s="255"/>
      <c r="B9" s="260"/>
      <c r="C9" s="270"/>
      <c r="D9" s="266"/>
      <c r="E9" s="258"/>
      <c r="F9" s="258"/>
      <c r="G9" s="329"/>
      <c r="H9" s="262"/>
    </row>
    <row r="10" spans="1:8" ht="31.5" customHeight="1">
      <c r="A10" s="255" t="s">
        <v>218</v>
      </c>
      <c r="B10" s="260" t="s">
        <v>336</v>
      </c>
      <c r="C10" s="342">
        <f>+Ingresos!C9</f>
        <v>49165500</v>
      </c>
      <c r="D10" s="266" t="s">
        <v>121</v>
      </c>
      <c r="E10" s="258" t="s">
        <v>197</v>
      </c>
      <c r="F10" s="258"/>
      <c r="G10" s="329" t="s">
        <v>272</v>
      </c>
      <c r="H10" s="346">
        <f>+C10</f>
        <v>49165500</v>
      </c>
    </row>
    <row r="11" spans="1:8" ht="15" customHeight="1">
      <c r="A11" s="255"/>
      <c r="B11" s="261"/>
      <c r="C11" s="262"/>
      <c r="D11" s="266"/>
      <c r="E11" s="258"/>
      <c r="F11" s="258"/>
      <c r="G11" s="329"/>
      <c r="H11" s="262"/>
    </row>
    <row r="12" spans="1:8" ht="31.5" customHeight="1">
      <c r="A12" s="255" t="s">
        <v>260</v>
      </c>
      <c r="B12" s="260" t="s">
        <v>261</v>
      </c>
      <c r="C12" s="270">
        <f>+Ingresos!C13</f>
        <v>11412759</v>
      </c>
      <c r="D12" s="266"/>
      <c r="E12" s="258"/>
      <c r="F12" s="258"/>
      <c r="G12" s="329"/>
      <c r="H12" s="262"/>
    </row>
    <row r="13" spans="1:8" ht="46.5" customHeight="1">
      <c r="A13" s="255"/>
      <c r="B13" s="260" t="s">
        <v>354</v>
      </c>
      <c r="C13" s="270"/>
      <c r="D13" s="266" t="s">
        <v>123</v>
      </c>
      <c r="E13" s="258" t="s">
        <v>132</v>
      </c>
      <c r="F13" s="258"/>
      <c r="G13" s="329" t="s">
        <v>346</v>
      </c>
      <c r="H13" s="347">
        <v>2008869</v>
      </c>
    </row>
    <row r="14" spans="1:8" ht="31.5" customHeight="1">
      <c r="A14" s="255"/>
      <c r="B14" s="260"/>
      <c r="C14" s="262"/>
      <c r="D14" s="266" t="s">
        <v>123</v>
      </c>
      <c r="E14" s="258" t="s">
        <v>176</v>
      </c>
      <c r="F14" s="258"/>
      <c r="G14" s="329" t="s">
        <v>347</v>
      </c>
      <c r="H14" s="347">
        <v>1722700</v>
      </c>
    </row>
    <row r="15" spans="1:8" ht="51.75" customHeight="1">
      <c r="A15" s="255"/>
      <c r="B15" s="260"/>
      <c r="C15" s="262"/>
      <c r="D15" s="266" t="s">
        <v>123</v>
      </c>
      <c r="E15" s="258" t="s">
        <v>132</v>
      </c>
      <c r="F15" s="258"/>
      <c r="G15" s="329" t="s">
        <v>348</v>
      </c>
      <c r="H15" s="347">
        <v>3003211</v>
      </c>
    </row>
    <row r="16" spans="1:8" ht="48" customHeight="1">
      <c r="A16" s="255"/>
      <c r="B16" s="260"/>
      <c r="C16" s="262"/>
      <c r="D16" s="266" t="s">
        <v>123</v>
      </c>
      <c r="E16" s="258" t="s">
        <v>132</v>
      </c>
      <c r="F16" s="258"/>
      <c r="G16" s="329" t="s">
        <v>349</v>
      </c>
      <c r="H16" s="347">
        <v>1725541</v>
      </c>
    </row>
    <row r="17" spans="1:8" ht="49.5" customHeight="1">
      <c r="A17" s="255"/>
      <c r="B17" s="260"/>
      <c r="C17" s="262"/>
      <c r="D17" s="266" t="s">
        <v>123</v>
      </c>
      <c r="E17" s="258" t="s">
        <v>131</v>
      </c>
      <c r="F17" s="258"/>
      <c r="G17" s="329" t="s">
        <v>350</v>
      </c>
      <c r="H17" s="347">
        <v>1933053</v>
      </c>
    </row>
    <row r="18" spans="1:8" ht="48" customHeight="1">
      <c r="A18" s="255"/>
      <c r="B18" s="260"/>
      <c r="C18" s="262"/>
      <c r="D18" s="266" t="s">
        <v>123</v>
      </c>
      <c r="E18" s="258" t="s">
        <v>131</v>
      </c>
      <c r="F18" s="258"/>
      <c r="G18" s="329" t="s">
        <v>353</v>
      </c>
      <c r="H18" s="347">
        <v>1019385</v>
      </c>
    </row>
    <row r="19" spans="1:8" ht="18.75" customHeight="1">
      <c r="A19" s="255"/>
      <c r="B19" s="260"/>
      <c r="C19" s="262"/>
      <c r="D19" s="263"/>
      <c r="E19" s="264"/>
      <c r="F19" s="264"/>
      <c r="G19" s="348"/>
      <c r="H19" s="244">
        <f>SUM(H13:H18)</f>
        <v>11412759</v>
      </c>
    </row>
    <row r="20" spans="1:11" ht="15" customHeight="1">
      <c r="A20" s="255"/>
      <c r="B20" s="260"/>
      <c r="C20" s="270"/>
      <c r="D20" s="266"/>
      <c r="E20" s="258"/>
      <c r="F20" s="267"/>
      <c r="G20" s="349"/>
      <c r="H20" s="270"/>
      <c r="J20" s="268"/>
      <c r="K20" s="269"/>
    </row>
    <row r="21" spans="1:9" ht="35.25" customHeight="1">
      <c r="A21" s="255" t="s">
        <v>113</v>
      </c>
      <c r="B21" s="260" t="s">
        <v>339</v>
      </c>
      <c r="C21" s="270">
        <f>+Ingresos!C17</f>
        <v>460981467.45</v>
      </c>
      <c r="D21" s="266" t="s">
        <v>53</v>
      </c>
      <c r="E21" s="258" t="s">
        <v>131</v>
      </c>
      <c r="F21" s="258"/>
      <c r="G21" s="329" t="s">
        <v>371</v>
      </c>
      <c r="H21" s="350">
        <f>202560995.21+8000000</f>
        <v>210560995.21</v>
      </c>
      <c r="I21" s="271"/>
    </row>
    <row r="22" spans="1:9" ht="24" customHeight="1">
      <c r="A22" s="255"/>
      <c r="B22" s="260"/>
      <c r="C22" s="270"/>
      <c r="D22" s="266" t="s">
        <v>121</v>
      </c>
      <c r="E22" s="258" t="s">
        <v>122</v>
      </c>
      <c r="F22" s="258"/>
      <c r="G22" s="329" t="s">
        <v>473</v>
      </c>
      <c r="H22" s="350">
        <v>10000000</v>
      </c>
      <c r="I22" s="271"/>
    </row>
    <row r="23" spans="1:8" ht="37.5" customHeight="1">
      <c r="A23" s="255"/>
      <c r="B23" s="260"/>
      <c r="C23" s="270"/>
      <c r="D23" s="266" t="s">
        <v>121</v>
      </c>
      <c r="E23" s="258" t="s">
        <v>197</v>
      </c>
      <c r="F23" s="245"/>
      <c r="G23" s="351" t="s">
        <v>372</v>
      </c>
      <c r="H23" s="350">
        <f>1401513+5698902+2000000</f>
        <v>9100415</v>
      </c>
    </row>
    <row r="24" spans="1:8" ht="53.25" customHeight="1">
      <c r="A24" s="255"/>
      <c r="B24" s="260"/>
      <c r="C24" s="270"/>
      <c r="D24" s="266" t="s">
        <v>156</v>
      </c>
      <c r="E24" s="258" t="s">
        <v>131</v>
      </c>
      <c r="F24" s="245"/>
      <c r="G24" s="351" t="s">
        <v>447</v>
      </c>
      <c r="H24" s="350">
        <v>60749406.9</v>
      </c>
    </row>
    <row r="25" spans="1:8" ht="37.5" customHeight="1">
      <c r="A25" s="255"/>
      <c r="B25" s="260"/>
      <c r="C25" s="270"/>
      <c r="D25" s="266" t="s">
        <v>156</v>
      </c>
      <c r="E25" s="258" t="s">
        <v>131</v>
      </c>
      <c r="F25" s="245"/>
      <c r="G25" s="351" t="s">
        <v>419</v>
      </c>
      <c r="H25" s="350">
        <f>10000000-1181329.91</f>
        <v>8818670.09</v>
      </c>
    </row>
    <row r="26" spans="1:9" ht="37.5" customHeight="1">
      <c r="A26" s="255"/>
      <c r="B26" s="260"/>
      <c r="C26" s="270"/>
      <c r="D26" s="352" t="s">
        <v>156</v>
      </c>
      <c r="E26" s="353" t="s">
        <v>176</v>
      </c>
      <c r="F26" s="353"/>
      <c r="G26" s="354" t="s">
        <v>472</v>
      </c>
      <c r="H26" s="284">
        <v>5000000</v>
      </c>
      <c r="I26" s="271"/>
    </row>
    <row r="27" spans="1:8" ht="54" customHeight="1">
      <c r="A27" s="255"/>
      <c r="B27" s="260"/>
      <c r="C27" s="270"/>
      <c r="D27" s="266" t="s">
        <v>156</v>
      </c>
      <c r="E27" s="258" t="s">
        <v>211</v>
      </c>
      <c r="F27" s="245"/>
      <c r="G27" s="351" t="s">
        <v>454</v>
      </c>
      <c r="H27" s="350">
        <v>100000000</v>
      </c>
    </row>
    <row r="28" spans="1:8" ht="34.5" customHeight="1">
      <c r="A28" s="255"/>
      <c r="B28" s="260"/>
      <c r="C28" s="270"/>
      <c r="D28" s="352" t="s">
        <v>156</v>
      </c>
      <c r="E28" s="353" t="s">
        <v>176</v>
      </c>
      <c r="F28" s="353"/>
      <c r="G28" s="354" t="s">
        <v>436</v>
      </c>
      <c r="H28" s="350">
        <v>56751980.25</v>
      </c>
    </row>
    <row r="29" spans="1:11" ht="15" customHeight="1">
      <c r="A29" s="255"/>
      <c r="B29" s="260"/>
      <c r="C29" s="270"/>
      <c r="D29" s="263"/>
      <c r="E29" s="264"/>
      <c r="F29" s="264"/>
      <c r="G29" s="348"/>
      <c r="H29" s="244">
        <f>SUM(H21:H28)</f>
        <v>460981467.45</v>
      </c>
      <c r="I29" s="275"/>
      <c r="J29" s="269"/>
      <c r="K29" s="269"/>
    </row>
    <row r="30" spans="1:10" ht="30.75" customHeight="1">
      <c r="A30" s="255" t="s">
        <v>114</v>
      </c>
      <c r="B30" s="321" t="s">
        <v>338</v>
      </c>
      <c r="C30" s="276">
        <f>+SUM(C31:C111)</f>
        <v>512612941.71000004</v>
      </c>
      <c r="D30" s="328"/>
      <c r="E30" s="258"/>
      <c r="F30" s="258"/>
      <c r="G30" s="329"/>
      <c r="H30" s="262"/>
      <c r="J30" s="269"/>
    </row>
    <row r="31" spans="1:10" ht="48.75" customHeight="1">
      <c r="A31" s="255"/>
      <c r="B31" s="273" t="s">
        <v>158</v>
      </c>
      <c r="C31" s="280">
        <v>19352432.29</v>
      </c>
      <c r="D31" s="352" t="s">
        <v>53</v>
      </c>
      <c r="E31" s="353" t="s">
        <v>123</v>
      </c>
      <c r="F31" s="353"/>
      <c r="G31" s="354" t="s">
        <v>166</v>
      </c>
      <c r="H31" s="280">
        <f>+C31</f>
        <v>19352432.29</v>
      </c>
      <c r="J31" s="269"/>
    </row>
    <row r="32" spans="1:9" ht="41.25" customHeight="1">
      <c r="A32" s="255"/>
      <c r="B32" s="273" t="s">
        <v>361</v>
      </c>
      <c r="C32" s="280">
        <v>12348850.27</v>
      </c>
      <c r="D32" s="352" t="s">
        <v>53</v>
      </c>
      <c r="E32" s="353" t="s">
        <v>123</v>
      </c>
      <c r="F32" s="353"/>
      <c r="G32" s="273" t="s">
        <v>361</v>
      </c>
      <c r="H32" s="280">
        <f>+C32</f>
        <v>12348850.27</v>
      </c>
      <c r="I32" s="271"/>
    </row>
    <row r="33" spans="1:9" ht="30" customHeight="1">
      <c r="A33" s="255"/>
      <c r="B33" s="273" t="s">
        <v>159</v>
      </c>
      <c r="C33" s="280">
        <v>498906.1</v>
      </c>
      <c r="D33" s="352" t="s">
        <v>53</v>
      </c>
      <c r="E33" s="353" t="s">
        <v>123</v>
      </c>
      <c r="F33" s="353"/>
      <c r="G33" s="354" t="s">
        <v>167</v>
      </c>
      <c r="H33" s="280">
        <f>+C33</f>
        <v>498906.1</v>
      </c>
      <c r="I33" s="271"/>
    </row>
    <row r="34" spans="1:9" ht="36" customHeight="1">
      <c r="A34" s="255"/>
      <c r="B34" s="273" t="s">
        <v>160</v>
      </c>
      <c r="C34" s="284">
        <v>3143108.44</v>
      </c>
      <c r="D34" s="352" t="s">
        <v>53</v>
      </c>
      <c r="E34" s="353" t="s">
        <v>123</v>
      </c>
      <c r="F34" s="353"/>
      <c r="G34" s="354" t="s">
        <v>168</v>
      </c>
      <c r="H34" s="284">
        <f>+C34</f>
        <v>3143108.44</v>
      </c>
      <c r="I34" s="271"/>
    </row>
    <row r="35" spans="1:9" ht="50.25" customHeight="1">
      <c r="A35" s="255"/>
      <c r="B35" s="273" t="s">
        <v>435</v>
      </c>
      <c r="C35" s="284">
        <v>43248019.75</v>
      </c>
      <c r="D35" s="352" t="s">
        <v>156</v>
      </c>
      <c r="E35" s="353" t="s">
        <v>176</v>
      </c>
      <c r="F35" s="353"/>
      <c r="G35" s="354" t="s">
        <v>436</v>
      </c>
      <c r="H35" s="284">
        <f>+C35</f>
        <v>43248019.75</v>
      </c>
      <c r="I35" s="271"/>
    </row>
    <row r="36" spans="1:9" ht="19.5" customHeight="1">
      <c r="A36" s="255"/>
      <c r="B36" s="273"/>
      <c r="C36" s="284"/>
      <c r="D36" s="352"/>
      <c r="E36" s="353"/>
      <c r="F36" s="353"/>
      <c r="G36" s="354"/>
      <c r="H36" s="284"/>
      <c r="I36" s="271"/>
    </row>
    <row r="37" spans="1:9" ht="45" customHeight="1">
      <c r="A37" s="255"/>
      <c r="B37" s="324" t="s">
        <v>193</v>
      </c>
      <c r="C37" s="289">
        <v>564550844.13</v>
      </c>
      <c r="D37" s="352" t="s">
        <v>156</v>
      </c>
      <c r="E37" s="353" t="s">
        <v>131</v>
      </c>
      <c r="F37" s="353"/>
      <c r="G37" s="354" t="s">
        <v>345</v>
      </c>
      <c r="H37" s="284">
        <v>10000000</v>
      </c>
      <c r="I37" s="271"/>
    </row>
    <row r="38" spans="1:9" ht="42.75" customHeight="1">
      <c r="A38" s="255"/>
      <c r="B38" s="322"/>
      <c r="C38" s="280"/>
      <c r="D38" s="352" t="s">
        <v>156</v>
      </c>
      <c r="E38" s="353" t="s">
        <v>131</v>
      </c>
      <c r="F38" s="353"/>
      <c r="G38" s="354" t="s">
        <v>364</v>
      </c>
      <c r="H38" s="284">
        <v>48001000</v>
      </c>
      <c r="I38" s="271"/>
    </row>
    <row r="39" spans="1:9" ht="33" customHeight="1">
      <c r="A39" s="255"/>
      <c r="B39" s="322"/>
      <c r="C39" s="280"/>
      <c r="D39" s="352" t="s">
        <v>156</v>
      </c>
      <c r="E39" s="353" t="s">
        <v>132</v>
      </c>
      <c r="F39" s="353"/>
      <c r="G39" s="354" t="s">
        <v>466</v>
      </c>
      <c r="H39" s="284">
        <v>10000000</v>
      </c>
      <c r="I39" s="271"/>
    </row>
    <row r="40" spans="1:9" ht="43.5" customHeight="1">
      <c r="A40" s="255"/>
      <c r="B40" s="322"/>
      <c r="C40" s="280"/>
      <c r="D40" s="352" t="s">
        <v>156</v>
      </c>
      <c r="E40" s="353" t="s">
        <v>132</v>
      </c>
      <c r="F40" s="353"/>
      <c r="G40" s="354" t="s">
        <v>342</v>
      </c>
      <c r="H40" s="284">
        <v>15000000</v>
      </c>
      <c r="I40" s="271"/>
    </row>
    <row r="41" spans="1:9" ht="24.75" customHeight="1">
      <c r="A41" s="255"/>
      <c r="B41" s="322"/>
      <c r="C41" s="280"/>
      <c r="D41" s="352" t="s">
        <v>156</v>
      </c>
      <c r="E41" s="353" t="s">
        <v>132</v>
      </c>
      <c r="F41" s="353"/>
      <c r="G41" s="354" t="s">
        <v>343</v>
      </c>
      <c r="H41" s="284">
        <v>30000000</v>
      </c>
      <c r="I41" s="271"/>
    </row>
    <row r="42" spans="1:9" ht="42" customHeight="1">
      <c r="A42" s="255"/>
      <c r="B42" s="322"/>
      <c r="C42" s="280"/>
      <c r="D42" s="352" t="s">
        <v>156</v>
      </c>
      <c r="E42" s="353" t="s">
        <v>132</v>
      </c>
      <c r="F42" s="353"/>
      <c r="G42" s="354" t="s">
        <v>467</v>
      </c>
      <c r="H42" s="284">
        <f>40000000-4191311.05</f>
        <v>35808688.95</v>
      </c>
      <c r="I42" s="271"/>
    </row>
    <row r="43" spans="1:9" ht="42" customHeight="1">
      <c r="A43" s="255"/>
      <c r="B43" s="322"/>
      <c r="C43" s="280"/>
      <c r="D43" s="352" t="s">
        <v>156</v>
      </c>
      <c r="E43" s="353" t="s">
        <v>132</v>
      </c>
      <c r="F43" s="353"/>
      <c r="G43" s="354" t="s">
        <v>468</v>
      </c>
      <c r="H43" s="284">
        <v>11925000</v>
      </c>
      <c r="I43" s="271"/>
    </row>
    <row r="44" spans="1:9" ht="26.25" customHeight="1">
      <c r="A44" s="279"/>
      <c r="B44" s="322"/>
      <c r="C44" s="280"/>
      <c r="D44" s="281" t="s">
        <v>156</v>
      </c>
      <c r="E44" s="282" t="s">
        <v>212</v>
      </c>
      <c r="F44" s="282"/>
      <c r="G44" s="283" t="s">
        <v>310</v>
      </c>
      <c r="H44" s="285">
        <v>5053394.8</v>
      </c>
      <c r="I44" s="271"/>
    </row>
    <row r="45" spans="1:9" ht="43.5" customHeight="1">
      <c r="A45" s="279"/>
      <c r="B45" s="322"/>
      <c r="C45" s="280"/>
      <c r="D45" s="281" t="s">
        <v>156</v>
      </c>
      <c r="E45" s="282" t="s">
        <v>211</v>
      </c>
      <c r="F45" s="282"/>
      <c r="G45" s="283" t="s">
        <v>312</v>
      </c>
      <c r="H45" s="285">
        <v>40000000</v>
      </c>
      <c r="I45" s="271"/>
    </row>
    <row r="46" spans="1:9" ht="37.5" customHeight="1">
      <c r="A46" s="279"/>
      <c r="B46" s="322"/>
      <c r="C46" s="280"/>
      <c r="D46" s="281" t="s">
        <v>156</v>
      </c>
      <c r="E46" s="282" t="s">
        <v>176</v>
      </c>
      <c r="F46" s="282"/>
      <c r="G46" s="283" t="s">
        <v>367</v>
      </c>
      <c r="H46" s="285">
        <v>12000000</v>
      </c>
      <c r="I46" s="271"/>
    </row>
    <row r="47" spans="1:9" ht="59.25" customHeight="1">
      <c r="A47" s="279"/>
      <c r="B47" s="322"/>
      <c r="C47" s="280"/>
      <c r="D47" s="281" t="s">
        <v>156</v>
      </c>
      <c r="E47" s="282" t="s">
        <v>176</v>
      </c>
      <c r="F47" s="282"/>
      <c r="G47" s="283" t="s">
        <v>368</v>
      </c>
      <c r="H47" s="285">
        <v>28000000</v>
      </c>
      <c r="I47" s="271"/>
    </row>
    <row r="48" spans="1:9" ht="41.25" customHeight="1">
      <c r="A48" s="279"/>
      <c r="B48" s="322"/>
      <c r="C48" s="280"/>
      <c r="D48" s="281" t="s">
        <v>156</v>
      </c>
      <c r="E48" s="282" t="s">
        <v>211</v>
      </c>
      <c r="F48" s="282"/>
      <c r="G48" s="273" t="s">
        <v>398</v>
      </c>
      <c r="H48" s="274">
        <v>25000000</v>
      </c>
      <c r="I48" s="271"/>
    </row>
    <row r="49" spans="1:9" ht="32.25" customHeight="1">
      <c r="A49" s="279"/>
      <c r="B49" s="323"/>
      <c r="C49" s="280"/>
      <c r="D49" s="281" t="s">
        <v>156</v>
      </c>
      <c r="E49" s="282" t="s">
        <v>211</v>
      </c>
      <c r="F49" s="257"/>
      <c r="G49" s="273" t="s">
        <v>380</v>
      </c>
      <c r="H49" s="274">
        <v>25000000</v>
      </c>
      <c r="I49" s="271"/>
    </row>
    <row r="50" spans="1:9" ht="48.75" customHeight="1">
      <c r="A50" s="279"/>
      <c r="B50" s="323"/>
      <c r="C50" s="280"/>
      <c r="D50" s="281" t="s">
        <v>156</v>
      </c>
      <c r="E50" s="282" t="s">
        <v>131</v>
      </c>
      <c r="F50" s="257"/>
      <c r="G50" s="273" t="s">
        <v>381</v>
      </c>
      <c r="H50" s="274">
        <v>20000000</v>
      </c>
      <c r="I50" s="271"/>
    </row>
    <row r="51" spans="1:9" ht="33" customHeight="1">
      <c r="A51" s="279"/>
      <c r="B51" s="323"/>
      <c r="C51" s="280"/>
      <c r="D51" s="281" t="s">
        <v>156</v>
      </c>
      <c r="E51" s="282" t="s">
        <v>131</v>
      </c>
      <c r="F51" s="257"/>
      <c r="G51" s="273" t="s">
        <v>382</v>
      </c>
      <c r="H51" s="274">
        <v>60000000</v>
      </c>
      <c r="I51" s="271"/>
    </row>
    <row r="52" spans="1:9" ht="25.5" customHeight="1">
      <c r="A52" s="279"/>
      <c r="B52" s="323"/>
      <c r="C52" s="280"/>
      <c r="D52" s="281" t="s">
        <v>156</v>
      </c>
      <c r="E52" s="282" t="s">
        <v>131</v>
      </c>
      <c r="F52" s="257"/>
      <c r="G52" s="273" t="s">
        <v>385</v>
      </c>
      <c r="H52" s="274">
        <v>50000000</v>
      </c>
      <c r="I52" s="271"/>
    </row>
    <row r="53" spans="1:9" ht="51.75" customHeight="1">
      <c r="A53" s="279"/>
      <c r="B53" s="323"/>
      <c r="C53" s="280"/>
      <c r="D53" s="281" t="s">
        <v>156</v>
      </c>
      <c r="E53" s="282" t="s">
        <v>212</v>
      </c>
      <c r="F53" s="257"/>
      <c r="G53" s="141" t="s">
        <v>414</v>
      </c>
      <c r="H53" s="142">
        <v>7500000</v>
      </c>
      <c r="I53" s="271"/>
    </row>
    <row r="54" spans="1:9" ht="33" customHeight="1">
      <c r="A54" s="279"/>
      <c r="B54" s="323"/>
      <c r="C54" s="280"/>
      <c r="D54" s="281" t="s">
        <v>156</v>
      </c>
      <c r="E54" s="282" t="s">
        <v>211</v>
      </c>
      <c r="F54" s="257"/>
      <c r="G54" s="141" t="s">
        <v>421</v>
      </c>
      <c r="H54" s="142">
        <v>50000000</v>
      </c>
      <c r="I54" s="271"/>
    </row>
    <row r="55" spans="1:9" ht="37.5" customHeight="1">
      <c r="A55" s="279"/>
      <c r="B55" s="323"/>
      <c r="C55" s="280"/>
      <c r="D55" s="281"/>
      <c r="E55" s="282"/>
      <c r="F55" s="257"/>
      <c r="G55" s="141" t="s">
        <v>422</v>
      </c>
      <c r="H55" s="142">
        <v>25000000</v>
      </c>
      <c r="I55" s="271"/>
    </row>
    <row r="56" spans="1:9" ht="51.75" customHeight="1">
      <c r="A56" s="279"/>
      <c r="B56" s="323"/>
      <c r="C56" s="280"/>
      <c r="D56" s="281" t="s">
        <v>156</v>
      </c>
      <c r="E56" s="282" t="s">
        <v>132</v>
      </c>
      <c r="F56" s="257"/>
      <c r="G56" s="141" t="s">
        <v>452</v>
      </c>
      <c r="H56" s="142">
        <v>30000000</v>
      </c>
      <c r="I56" s="271"/>
    </row>
    <row r="57" spans="1:9" ht="37.5" customHeight="1">
      <c r="A57" s="279"/>
      <c r="B57" s="323"/>
      <c r="C57" s="280"/>
      <c r="D57" s="281" t="s">
        <v>156</v>
      </c>
      <c r="E57" s="282" t="s">
        <v>132</v>
      </c>
      <c r="F57" s="257"/>
      <c r="G57" s="141" t="s">
        <v>469</v>
      </c>
      <c r="H57" s="142">
        <f>10800019.29-808689.08+90100.26</f>
        <v>10081430.469999999</v>
      </c>
      <c r="I57" s="271"/>
    </row>
    <row r="58" spans="1:9" ht="51.75" customHeight="1">
      <c r="A58" s="279"/>
      <c r="B58" s="323"/>
      <c r="C58" s="280"/>
      <c r="D58" s="281" t="s">
        <v>156</v>
      </c>
      <c r="E58" s="282" t="s">
        <v>132</v>
      </c>
      <c r="F58" s="257"/>
      <c r="G58" s="141" t="s">
        <v>470</v>
      </c>
      <c r="H58" s="142">
        <v>5000000</v>
      </c>
      <c r="I58" s="271"/>
    </row>
    <row r="59" spans="1:9" ht="51.75" customHeight="1">
      <c r="A59" s="279"/>
      <c r="B59" s="323"/>
      <c r="C59" s="280"/>
      <c r="D59" s="266" t="s">
        <v>156</v>
      </c>
      <c r="E59" s="258" t="s">
        <v>131</v>
      </c>
      <c r="F59" s="245"/>
      <c r="G59" s="272" t="s">
        <v>419</v>
      </c>
      <c r="H59" s="142">
        <v>1181329.91</v>
      </c>
      <c r="I59" s="271"/>
    </row>
    <row r="60" spans="1:9" ht="81" customHeight="1">
      <c r="A60" s="279"/>
      <c r="B60" s="323"/>
      <c r="C60" s="280"/>
      <c r="D60" s="266" t="s">
        <v>156</v>
      </c>
      <c r="E60" s="258" t="s">
        <v>132</v>
      </c>
      <c r="F60" s="245"/>
      <c r="G60" s="141" t="s">
        <v>410</v>
      </c>
      <c r="H60" s="334">
        <v>10000000</v>
      </c>
      <c r="I60" s="271"/>
    </row>
    <row r="61" spans="1:9" ht="15" customHeight="1">
      <c r="A61" s="279"/>
      <c r="B61" s="323"/>
      <c r="C61" s="280"/>
      <c r="D61" s="263"/>
      <c r="E61" s="264"/>
      <c r="F61" s="264"/>
      <c r="G61" s="265"/>
      <c r="H61" s="290">
        <f>SUM(H37:H60)</f>
        <v>564550844.13</v>
      </c>
      <c r="I61" s="271"/>
    </row>
    <row r="62" spans="1:9" ht="15" customHeight="1">
      <c r="A62" s="279"/>
      <c r="B62" s="323"/>
      <c r="C62" s="280"/>
      <c r="D62" s="277"/>
      <c r="E62" s="257"/>
      <c r="F62" s="257"/>
      <c r="G62" s="259"/>
      <c r="H62" s="291"/>
      <c r="I62" s="271"/>
    </row>
    <row r="63" spans="1:9" ht="30" customHeight="1">
      <c r="A63" s="279"/>
      <c r="B63" s="324" t="s">
        <v>172</v>
      </c>
      <c r="C63" s="289">
        <f>342394445.13-68718134.08</f>
        <v>273676311.05</v>
      </c>
      <c r="D63" s="281" t="s">
        <v>121</v>
      </c>
      <c r="E63" s="282" t="s">
        <v>132</v>
      </c>
      <c r="F63" s="282"/>
      <c r="G63" s="283" t="s">
        <v>369</v>
      </c>
      <c r="H63" s="291">
        <v>10000000</v>
      </c>
      <c r="I63" s="271"/>
    </row>
    <row r="64" spans="1:9" ht="21.75" customHeight="1">
      <c r="A64" s="279"/>
      <c r="B64" s="324"/>
      <c r="C64" s="289"/>
      <c r="D64" s="281" t="s">
        <v>121</v>
      </c>
      <c r="E64" s="282" t="s">
        <v>392</v>
      </c>
      <c r="F64" s="282"/>
      <c r="G64" s="283" t="s">
        <v>393</v>
      </c>
      <c r="H64" s="291">
        <v>50000000</v>
      </c>
      <c r="I64" s="271"/>
    </row>
    <row r="65" spans="1:9" ht="43.5" customHeight="1">
      <c r="A65" s="279"/>
      <c r="B65" s="324"/>
      <c r="C65" s="289"/>
      <c r="D65" s="281" t="s">
        <v>156</v>
      </c>
      <c r="E65" s="282" t="s">
        <v>132</v>
      </c>
      <c r="F65" s="282"/>
      <c r="G65" s="283" t="s">
        <v>467</v>
      </c>
      <c r="H65" s="291">
        <v>4191311.05</v>
      </c>
      <c r="I65" s="271"/>
    </row>
    <row r="66" spans="1:9" ht="47.25" customHeight="1">
      <c r="A66" s="279"/>
      <c r="B66" s="322"/>
      <c r="C66" s="280"/>
      <c r="D66" s="281" t="s">
        <v>156</v>
      </c>
      <c r="E66" s="282" t="s">
        <v>212</v>
      </c>
      <c r="F66" s="282"/>
      <c r="G66" s="283" t="s">
        <v>401</v>
      </c>
      <c r="H66" s="291">
        <v>180000000</v>
      </c>
      <c r="I66" s="271"/>
    </row>
    <row r="67" spans="1:9" ht="19.5" customHeight="1">
      <c r="A67" s="279"/>
      <c r="B67" s="322"/>
      <c r="C67" s="280"/>
      <c r="D67" s="281"/>
      <c r="E67" s="282"/>
      <c r="F67" s="282"/>
      <c r="G67" s="283" t="s">
        <v>461</v>
      </c>
      <c r="H67" s="291">
        <v>9485000</v>
      </c>
      <c r="I67" s="271"/>
    </row>
    <row r="68" spans="1:9" ht="39" customHeight="1">
      <c r="A68" s="279"/>
      <c r="B68" s="322"/>
      <c r="C68" s="280"/>
      <c r="D68" s="281"/>
      <c r="E68" s="282"/>
      <c r="F68" s="282"/>
      <c r="G68" s="283" t="s">
        <v>460</v>
      </c>
      <c r="H68" s="344">
        <v>20000000</v>
      </c>
      <c r="I68" s="271"/>
    </row>
    <row r="69" spans="1:9" ht="30" customHeight="1">
      <c r="A69" s="279"/>
      <c r="B69" s="322"/>
      <c r="C69" s="280"/>
      <c r="D69" s="263"/>
      <c r="E69" s="264"/>
      <c r="F69" s="264"/>
      <c r="G69" s="265"/>
      <c r="H69" s="290">
        <f>SUM(H63:H68)</f>
        <v>273676311.05</v>
      </c>
      <c r="I69" s="271"/>
    </row>
    <row r="70" spans="1:9" ht="30" customHeight="1">
      <c r="A70" s="279"/>
      <c r="B70" s="322"/>
      <c r="C70" s="280"/>
      <c r="D70" s="281"/>
      <c r="E70" s="282"/>
      <c r="F70" s="282"/>
      <c r="G70" s="283"/>
      <c r="H70" s="274"/>
      <c r="I70" s="271"/>
    </row>
    <row r="71" spans="1:10" ht="21" customHeight="1">
      <c r="A71" s="295"/>
      <c r="B71" s="325" t="s">
        <v>183</v>
      </c>
      <c r="C71" s="299">
        <v>38368023</v>
      </c>
      <c r="D71" s="281" t="s">
        <v>121</v>
      </c>
      <c r="E71" s="282" t="s">
        <v>122</v>
      </c>
      <c r="F71" s="282" t="s">
        <v>131</v>
      </c>
      <c r="G71" s="283" t="s">
        <v>169</v>
      </c>
      <c r="H71" s="285">
        <v>7351200</v>
      </c>
      <c r="J71" s="99"/>
    </row>
    <row r="72" spans="1:10" ht="32.25" customHeight="1">
      <c r="A72" s="295"/>
      <c r="B72" s="325"/>
      <c r="C72" s="299"/>
      <c r="D72" s="281" t="s">
        <v>156</v>
      </c>
      <c r="E72" s="282" t="s">
        <v>131</v>
      </c>
      <c r="F72" s="282"/>
      <c r="G72" s="283" t="s">
        <v>324</v>
      </c>
      <c r="H72" s="285">
        <v>31016823</v>
      </c>
      <c r="J72" s="99"/>
    </row>
    <row r="73" spans="1:10" ht="24.75" customHeight="1">
      <c r="A73" s="295"/>
      <c r="B73" s="325"/>
      <c r="C73" s="299"/>
      <c r="D73" s="263"/>
      <c r="E73" s="264"/>
      <c r="F73" s="264"/>
      <c r="G73" s="265"/>
      <c r="H73" s="290">
        <f>SUM(H71:H72)</f>
        <v>38368023</v>
      </c>
      <c r="I73" s="275"/>
      <c r="J73" s="99"/>
    </row>
    <row r="74" spans="1:10" ht="21" customHeight="1">
      <c r="A74" s="295"/>
      <c r="B74" s="325"/>
      <c r="C74" s="299"/>
      <c r="D74" s="281"/>
      <c r="E74" s="282"/>
      <c r="F74" s="282"/>
      <c r="G74" s="283"/>
      <c r="H74" s="285"/>
      <c r="J74" s="99"/>
    </row>
    <row r="75" spans="1:8" ht="33" customHeight="1">
      <c r="A75" s="279"/>
      <c r="B75" s="324" t="s">
        <v>170</v>
      </c>
      <c r="C75" s="299">
        <v>9497067.3</v>
      </c>
      <c r="D75" s="281" t="s">
        <v>121</v>
      </c>
      <c r="E75" s="282" t="s">
        <v>55</v>
      </c>
      <c r="F75" s="282"/>
      <c r="G75" s="296" t="s">
        <v>171</v>
      </c>
      <c r="H75" s="285">
        <f>+C75</f>
        <v>9497067.3</v>
      </c>
    </row>
    <row r="76" spans="1:9" s="288" customFormat="1" ht="19.5" customHeight="1">
      <c r="A76" s="286"/>
      <c r="B76" s="322"/>
      <c r="C76" s="284"/>
      <c r="D76" s="281"/>
      <c r="E76" s="282"/>
      <c r="F76" s="282"/>
      <c r="G76" s="297"/>
      <c r="H76" s="284"/>
      <c r="I76" s="298"/>
    </row>
    <row r="77" spans="1:9" s="288" customFormat="1" ht="33" customHeight="1">
      <c r="A77" s="286"/>
      <c r="B77" s="324" t="s">
        <v>252</v>
      </c>
      <c r="C77" s="299">
        <v>12654397.37</v>
      </c>
      <c r="D77" s="281" t="s">
        <v>121</v>
      </c>
      <c r="E77" s="282" t="s">
        <v>226</v>
      </c>
      <c r="F77" s="282"/>
      <c r="G77" s="272" t="s">
        <v>388</v>
      </c>
      <c r="H77" s="284">
        <f>+C77</f>
        <v>12654397.37</v>
      </c>
      <c r="I77" s="287"/>
    </row>
    <row r="78" spans="1:9" s="288" customFormat="1" ht="19.5" customHeight="1">
      <c r="A78" s="286"/>
      <c r="B78" s="322"/>
      <c r="C78" s="284"/>
      <c r="D78" s="281"/>
      <c r="E78" s="282"/>
      <c r="F78" s="282"/>
      <c r="G78" s="296"/>
      <c r="H78" s="284"/>
      <c r="I78" s="298"/>
    </row>
    <row r="79" spans="1:9" s="288" customFormat="1" ht="15" customHeight="1">
      <c r="A79" s="286"/>
      <c r="B79" s="322"/>
      <c r="C79" s="284"/>
      <c r="D79" s="292"/>
      <c r="E79" s="282"/>
      <c r="F79" s="282"/>
      <c r="G79" s="293"/>
      <c r="H79" s="294"/>
      <c r="I79" s="298"/>
    </row>
    <row r="80" spans="1:10" ht="36" customHeight="1">
      <c r="A80" s="279"/>
      <c r="B80" s="341" t="s">
        <v>400</v>
      </c>
      <c r="C80" s="299">
        <v>-334338471.23</v>
      </c>
      <c r="D80" s="281" t="s">
        <v>53</v>
      </c>
      <c r="E80" s="282" t="s">
        <v>131</v>
      </c>
      <c r="F80" s="282"/>
      <c r="G80" s="296" t="s">
        <v>276</v>
      </c>
      <c r="H80" s="285">
        <f>+'Prog-I Detalle'!C7</f>
        <v>-143269435.84</v>
      </c>
      <c r="I80" s="271"/>
      <c r="J80" s="99"/>
    </row>
    <row r="81" spans="1:10" ht="25.5" customHeight="1">
      <c r="A81" s="279"/>
      <c r="B81" s="323"/>
      <c r="C81" s="284"/>
      <c r="D81" s="281" t="s">
        <v>121</v>
      </c>
      <c r="E81" s="282" t="s">
        <v>132</v>
      </c>
      <c r="F81" s="282"/>
      <c r="G81" s="296" t="s">
        <v>369</v>
      </c>
      <c r="H81" s="285">
        <v>-24000000</v>
      </c>
      <c r="I81" s="271"/>
      <c r="J81" s="99"/>
    </row>
    <row r="82" spans="1:10" ht="35.25" customHeight="1">
      <c r="A82" s="279"/>
      <c r="B82" s="323"/>
      <c r="C82" s="284"/>
      <c r="D82" s="281" t="s">
        <v>121</v>
      </c>
      <c r="E82" s="282" t="s">
        <v>226</v>
      </c>
      <c r="F82" s="282"/>
      <c r="G82" s="296" t="s">
        <v>388</v>
      </c>
      <c r="H82" s="285">
        <v>-34000000</v>
      </c>
      <c r="I82" s="271"/>
      <c r="J82" s="99"/>
    </row>
    <row r="83" spans="1:10" ht="34.5" customHeight="1">
      <c r="A83" s="279"/>
      <c r="B83" s="323"/>
      <c r="C83" s="284"/>
      <c r="D83" s="281" t="s">
        <v>121</v>
      </c>
      <c r="E83" s="282" t="s">
        <v>197</v>
      </c>
      <c r="F83" s="282" t="s">
        <v>131</v>
      </c>
      <c r="G83" s="296" t="s">
        <v>389</v>
      </c>
      <c r="H83" s="285">
        <v>-12000000</v>
      </c>
      <c r="I83" s="271"/>
      <c r="J83" s="99"/>
    </row>
    <row r="84" spans="1:10" ht="25.5" customHeight="1">
      <c r="A84" s="279"/>
      <c r="B84" s="323"/>
      <c r="C84" s="284"/>
      <c r="D84" s="281" t="s">
        <v>121</v>
      </c>
      <c r="E84" s="282" t="s">
        <v>390</v>
      </c>
      <c r="F84" s="282"/>
      <c r="G84" s="296" t="s">
        <v>391</v>
      </c>
      <c r="H84" s="285">
        <v>-25782778.93</v>
      </c>
      <c r="I84" s="271"/>
      <c r="J84" s="99"/>
    </row>
    <row r="85" spans="1:10" ht="18.75" customHeight="1">
      <c r="A85" s="279"/>
      <c r="B85" s="323"/>
      <c r="C85" s="284"/>
      <c r="D85" s="281" t="s">
        <v>121</v>
      </c>
      <c r="E85" s="282" t="s">
        <v>392</v>
      </c>
      <c r="F85" s="282"/>
      <c r="G85" s="296" t="s">
        <v>393</v>
      </c>
      <c r="H85" s="285">
        <v>-3000000</v>
      </c>
      <c r="I85" s="271"/>
      <c r="J85" s="99"/>
    </row>
    <row r="86" spans="1:10" ht="48.75" customHeight="1">
      <c r="A86" s="279"/>
      <c r="B86" s="323"/>
      <c r="C86" s="284"/>
      <c r="D86" s="281" t="s">
        <v>121</v>
      </c>
      <c r="E86" s="282" t="s">
        <v>394</v>
      </c>
      <c r="F86" s="282"/>
      <c r="G86" s="296" t="s">
        <v>395</v>
      </c>
      <c r="H86" s="285">
        <v>-8000000</v>
      </c>
      <c r="I86" s="271"/>
      <c r="J86" s="99"/>
    </row>
    <row r="87" spans="1:10" ht="25.5" customHeight="1">
      <c r="A87" s="279"/>
      <c r="B87" s="323"/>
      <c r="C87" s="284"/>
      <c r="D87" s="281" t="s">
        <v>156</v>
      </c>
      <c r="E87" s="282" t="s">
        <v>211</v>
      </c>
      <c r="F87" s="282" t="s">
        <v>131</v>
      </c>
      <c r="G87" s="296" t="s">
        <v>399</v>
      </c>
      <c r="H87" s="285">
        <v>-84286256.46</v>
      </c>
      <c r="I87" s="271"/>
      <c r="J87" s="99"/>
    </row>
    <row r="88" spans="1:10" ht="20.25" customHeight="1">
      <c r="A88" s="279"/>
      <c r="B88" s="323"/>
      <c r="C88" s="284"/>
      <c r="D88" s="263"/>
      <c r="E88" s="264"/>
      <c r="F88" s="264"/>
      <c r="G88" s="265"/>
      <c r="H88" s="290">
        <f>SUM(H80:H87)</f>
        <v>-334338471.23</v>
      </c>
      <c r="I88" s="271"/>
      <c r="J88" s="99"/>
    </row>
    <row r="89" spans="1:10" ht="14.25" customHeight="1">
      <c r="A89" s="279"/>
      <c r="B89" s="323"/>
      <c r="C89" s="284"/>
      <c r="D89" s="281"/>
      <c r="E89" s="282"/>
      <c r="F89" s="282"/>
      <c r="G89" s="296"/>
      <c r="H89" s="285"/>
      <c r="I89" s="271"/>
      <c r="J89" s="99"/>
    </row>
    <row r="90" spans="1:9" ht="44.25" customHeight="1">
      <c r="A90" s="279"/>
      <c r="B90" s="322" t="s">
        <v>194</v>
      </c>
      <c r="C90" s="284">
        <v>3177344.95</v>
      </c>
      <c r="D90" s="281" t="s">
        <v>121</v>
      </c>
      <c r="E90" s="282" t="s">
        <v>212</v>
      </c>
      <c r="F90" s="282"/>
      <c r="G90" s="296" t="s">
        <v>275</v>
      </c>
      <c r="H90" s="274">
        <f>+C90</f>
        <v>3177344.95</v>
      </c>
      <c r="I90" s="287"/>
    </row>
    <row r="91" spans="1:9" ht="33.75" customHeight="1">
      <c r="A91" s="295"/>
      <c r="B91" s="322" t="s">
        <v>173</v>
      </c>
      <c r="C91" s="284">
        <v>9073225.91</v>
      </c>
      <c r="D91" s="281" t="s">
        <v>156</v>
      </c>
      <c r="E91" s="282" t="s">
        <v>132</v>
      </c>
      <c r="F91" s="282" t="s">
        <v>131</v>
      </c>
      <c r="G91" s="302" t="s">
        <v>471</v>
      </c>
      <c r="H91" s="274">
        <f>+C91</f>
        <v>9073225.91</v>
      </c>
      <c r="I91" s="287"/>
    </row>
    <row r="92" spans="1:9" ht="15" customHeight="1">
      <c r="A92" s="295"/>
      <c r="B92" s="322" t="s">
        <v>174</v>
      </c>
      <c r="C92" s="284">
        <v>3377115.25</v>
      </c>
      <c r="D92" s="281" t="s">
        <v>121</v>
      </c>
      <c r="E92" s="282" t="s">
        <v>122</v>
      </c>
      <c r="F92" s="282"/>
      <c r="G92" s="302" t="s">
        <v>253</v>
      </c>
      <c r="H92" s="274">
        <f>+C92</f>
        <v>3377115.25</v>
      </c>
      <c r="I92" s="287"/>
    </row>
    <row r="93" spans="1:9" ht="15" customHeight="1">
      <c r="A93" s="295"/>
      <c r="B93" s="322"/>
      <c r="C93" s="284"/>
      <c r="D93" s="281"/>
      <c r="E93" s="282"/>
      <c r="F93" s="282"/>
      <c r="G93" s="302"/>
      <c r="H93" s="274"/>
      <c r="I93" s="287"/>
    </row>
    <row r="94" spans="1:9" ht="35.25" customHeight="1">
      <c r="A94" s="295"/>
      <c r="B94" s="324" t="s">
        <v>363</v>
      </c>
      <c r="C94" s="299">
        <v>-98959647.15</v>
      </c>
      <c r="D94" s="277" t="s">
        <v>156</v>
      </c>
      <c r="E94" s="257" t="s">
        <v>131</v>
      </c>
      <c r="F94" s="257"/>
      <c r="G94" s="278" t="s">
        <v>279</v>
      </c>
      <c r="H94" s="335">
        <v>312235.35</v>
      </c>
      <c r="I94" s="287"/>
    </row>
    <row r="95" spans="1:9" ht="35.25" customHeight="1">
      <c r="A95" s="295"/>
      <c r="B95" s="324"/>
      <c r="C95" s="355"/>
      <c r="D95" s="277" t="s">
        <v>156</v>
      </c>
      <c r="E95" s="257" t="s">
        <v>131</v>
      </c>
      <c r="F95" s="257"/>
      <c r="G95" s="323" t="s">
        <v>396</v>
      </c>
      <c r="H95" s="284">
        <v>-99271882.5</v>
      </c>
      <c r="I95" s="287"/>
    </row>
    <row r="96" spans="1:8" ht="17.25" customHeight="1">
      <c r="A96" s="295"/>
      <c r="B96" s="323"/>
      <c r="C96" s="303"/>
      <c r="D96" s="263"/>
      <c r="E96" s="264"/>
      <c r="F96" s="264"/>
      <c r="G96" s="265"/>
      <c r="H96" s="290">
        <f>SUM(H94:H95)</f>
        <v>-98959647.15</v>
      </c>
    </row>
    <row r="97" spans="1:8" ht="17.25" customHeight="1">
      <c r="A97" s="327"/>
      <c r="B97" s="322"/>
      <c r="C97" s="303"/>
      <c r="D97" s="292"/>
      <c r="E97" s="282"/>
      <c r="F97" s="282"/>
      <c r="G97" s="293"/>
      <c r="H97" s="300"/>
    </row>
    <row r="98" spans="1:8" ht="33" customHeight="1">
      <c r="A98" s="295"/>
      <c r="B98" s="324" t="s">
        <v>365</v>
      </c>
      <c r="C98" s="299">
        <v>17465414.08</v>
      </c>
      <c r="D98" s="277" t="s">
        <v>156</v>
      </c>
      <c r="E98" s="257" t="s">
        <v>131</v>
      </c>
      <c r="F98" s="257"/>
      <c r="G98" s="278" t="s">
        <v>241</v>
      </c>
      <c r="H98" s="142">
        <v>2121548.73</v>
      </c>
    </row>
    <row r="99" spans="1:8" ht="30.75" customHeight="1">
      <c r="A99" s="295"/>
      <c r="B99" s="323"/>
      <c r="C99" s="284"/>
      <c r="D99" s="277" t="s">
        <v>121</v>
      </c>
      <c r="E99" s="257" t="s">
        <v>197</v>
      </c>
      <c r="F99" s="257"/>
      <c r="G99" s="278" t="s">
        <v>277</v>
      </c>
      <c r="H99" s="142">
        <f>13673100.75+1670764.6</f>
        <v>15343865.35</v>
      </c>
    </row>
    <row r="100" spans="1:8" ht="14.25" customHeight="1">
      <c r="A100" s="295"/>
      <c r="B100" s="323"/>
      <c r="C100" s="284"/>
      <c r="D100" s="263"/>
      <c r="E100" s="264"/>
      <c r="F100" s="264"/>
      <c r="G100" s="265"/>
      <c r="H100" s="290">
        <f>SUM(H98:H99)</f>
        <v>17465414.08</v>
      </c>
    </row>
    <row r="101" spans="1:8" ht="14.25" customHeight="1">
      <c r="A101" s="295"/>
      <c r="B101" s="323"/>
      <c r="C101" s="284"/>
      <c r="D101" s="277"/>
      <c r="E101" s="257"/>
      <c r="F101" s="257"/>
      <c r="G101" s="278"/>
      <c r="H101" s="304"/>
    </row>
    <row r="102" spans="1:8" ht="19.5" customHeight="1">
      <c r="A102" s="295"/>
      <c r="B102" s="323"/>
      <c r="C102" s="284"/>
      <c r="D102" s="277"/>
      <c r="E102" s="257"/>
      <c r="F102" s="257"/>
      <c r="G102" s="323"/>
      <c r="H102" s="284"/>
    </row>
    <row r="103" spans="1:8" ht="48.75" customHeight="1">
      <c r="A103" s="295"/>
      <c r="B103" s="323" t="s">
        <v>397</v>
      </c>
      <c r="C103" s="284">
        <v>-161257095.2</v>
      </c>
      <c r="D103" s="277" t="s">
        <v>156</v>
      </c>
      <c r="E103" s="257" t="s">
        <v>212</v>
      </c>
      <c r="F103" s="257"/>
      <c r="G103" s="323" t="s">
        <v>397</v>
      </c>
      <c r="H103" s="284">
        <v>-161257095.2</v>
      </c>
    </row>
    <row r="104" spans="1:9" ht="14.25" customHeight="1">
      <c r="A104" s="295"/>
      <c r="B104" s="323" t="s">
        <v>271</v>
      </c>
      <c r="C104" s="284">
        <v>71986.73</v>
      </c>
      <c r="D104" s="277" t="s">
        <v>156</v>
      </c>
      <c r="E104" s="257" t="s">
        <v>131</v>
      </c>
      <c r="F104" s="257"/>
      <c r="G104" s="278" t="s">
        <v>286</v>
      </c>
      <c r="H104" s="304">
        <f>+C104</f>
        <v>71986.73</v>
      </c>
      <c r="I104" s="271"/>
    </row>
    <row r="105" spans="1:9" ht="14.25" customHeight="1">
      <c r="A105" s="295"/>
      <c r="B105" s="323"/>
      <c r="C105" s="284"/>
      <c r="D105" s="328"/>
      <c r="E105" s="258"/>
      <c r="F105" s="258"/>
      <c r="G105" s="329"/>
      <c r="H105" s="304"/>
      <c r="I105" s="271"/>
    </row>
    <row r="106" spans="1:9" ht="32.25" customHeight="1">
      <c r="A106" s="295"/>
      <c r="B106" s="323" t="s">
        <v>362</v>
      </c>
      <c r="C106" s="284">
        <v>16742260</v>
      </c>
      <c r="D106" s="328" t="s">
        <v>121</v>
      </c>
      <c r="E106" s="258" t="s">
        <v>226</v>
      </c>
      <c r="F106" s="258"/>
      <c r="G106" s="329" t="s">
        <v>388</v>
      </c>
      <c r="H106" s="304">
        <f>+C106</f>
        <v>16742260</v>
      </c>
      <c r="I106" s="271"/>
    </row>
    <row r="107" spans="1:8" ht="28.5" customHeight="1">
      <c r="A107" s="295"/>
      <c r="B107" s="323"/>
      <c r="C107" s="284"/>
      <c r="D107" s="328"/>
      <c r="E107" s="258"/>
      <c r="F107" s="258"/>
      <c r="G107" s="329"/>
      <c r="H107" s="304"/>
    </row>
    <row r="108" spans="1:8" ht="28.5" customHeight="1">
      <c r="A108" s="295"/>
      <c r="B108" s="323" t="s">
        <v>411</v>
      </c>
      <c r="C108" s="284">
        <v>6991119.26</v>
      </c>
      <c r="D108" s="328" t="s">
        <v>121</v>
      </c>
      <c r="E108" s="258" t="s">
        <v>226</v>
      </c>
      <c r="F108" s="258"/>
      <c r="G108" s="329" t="s">
        <v>391</v>
      </c>
      <c r="H108" s="304">
        <f>+C108</f>
        <v>6991119.26</v>
      </c>
    </row>
    <row r="109" spans="1:8" ht="28.5" customHeight="1">
      <c r="A109" s="295"/>
      <c r="B109" s="323"/>
      <c r="C109" s="284"/>
      <c r="D109" s="328"/>
      <c r="E109" s="258"/>
      <c r="F109" s="258"/>
      <c r="G109" s="329"/>
      <c r="H109" s="304"/>
    </row>
    <row r="110" spans="1:8" ht="28.5" customHeight="1">
      <c r="A110" s="295"/>
      <c r="B110" s="323"/>
      <c r="C110" s="284"/>
      <c r="D110" s="263"/>
      <c r="E110" s="264"/>
      <c r="F110" s="264"/>
      <c r="G110" s="301"/>
      <c r="H110" s="290"/>
    </row>
    <row r="111" spans="1:11" ht="49.5" customHeight="1">
      <c r="A111" s="295"/>
      <c r="B111" s="324" t="s">
        <v>54</v>
      </c>
      <c r="C111" s="299">
        <v>72931729.41</v>
      </c>
      <c r="D111" s="161"/>
      <c r="E111" s="161"/>
      <c r="F111" s="161"/>
      <c r="G111" s="162" t="s">
        <v>359</v>
      </c>
      <c r="H111" s="169">
        <v>2098985</v>
      </c>
      <c r="I111" s="305"/>
      <c r="J111" s="269"/>
      <c r="K111" s="269"/>
    </row>
    <row r="112" spans="1:11" ht="54" customHeight="1">
      <c r="A112" s="295"/>
      <c r="B112" s="323"/>
      <c r="C112" s="284"/>
      <c r="D112" s="306"/>
      <c r="E112" s="306"/>
      <c r="F112" s="306"/>
      <c r="G112" s="162" t="s">
        <v>298</v>
      </c>
      <c r="H112" s="169">
        <v>53044</v>
      </c>
      <c r="I112" s="305"/>
      <c r="J112" s="269"/>
      <c r="K112" s="269"/>
    </row>
    <row r="113" spans="1:11" ht="66" customHeight="1">
      <c r="A113" s="295"/>
      <c r="B113" s="323"/>
      <c r="C113" s="284"/>
      <c r="D113" s="306"/>
      <c r="E113" s="306"/>
      <c r="F113" s="306"/>
      <c r="G113" s="162" t="s">
        <v>264</v>
      </c>
      <c r="H113" s="169">
        <v>2990848</v>
      </c>
      <c r="I113" s="305"/>
      <c r="J113" s="269"/>
      <c r="K113" s="269"/>
    </row>
    <row r="114" spans="1:11" ht="57.75" customHeight="1">
      <c r="A114" s="295"/>
      <c r="B114" s="323"/>
      <c r="C114" s="284"/>
      <c r="D114" s="306"/>
      <c r="E114" s="306"/>
      <c r="F114" s="306"/>
      <c r="G114" s="162" t="s">
        <v>299</v>
      </c>
      <c r="H114" s="169">
        <v>2090260</v>
      </c>
      <c r="I114" s="305"/>
      <c r="J114" s="269"/>
      <c r="K114" s="269"/>
    </row>
    <row r="115" spans="1:11" ht="36.75" customHeight="1">
      <c r="A115" s="295"/>
      <c r="B115" s="323"/>
      <c r="C115" s="284"/>
      <c r="D115" s="306"/>
      <c r="E115" s="306"/>
      <c r="F115" s="306"/>
      <c r="G115" s="162" t="s">
        <v>239</v>
      </c>
      <c r="H115" s="169">
        <v>2817364</v>
      </c>
      <c r="I115" s="305"/>
      <c r="J115" s="269"/>
      <c r="K115" s="269"/>
    </row>
    <row r="116" spans="1:11" ht="69" customHeight="1">
      <c r="A116" s="295"/>
      <c r="B116" s="323"/>
      <c r="C116" s="284"/>
      <c r="D116" s="306"/>
      <c r="E116" s="306"/>
      <c r="F116" s="306"/>
      <c r="G116" s="162" t="s">
        <v>262</v>
      </c>
      <c r="H116" s="169">
        <v>2019570</v>
      </c>
      <c r="I116" s="305"/>
      <c r="J116" s="269"/>
      <c r="K116" s="269"/>
    </row>
    <row r="117" spans="1:11" ht="36.75" customHeight="1">
      <c r="A117" s="295"/>
      <c r="B117" s="323"/>
      <c r="C117" s="284"/>
      <c r="D117" s="306"/>
      <c r="E117" s="306"/>
      <c r="F117" s="306"/>
      <c r="G117" s="162" t="s">
        <v>263</v>
      </c>
      <c r="H117" s="169">
        <v>1146609</v>
      </c>
      <c r="I117" s="305"/>
      <c r="J117" s="269"/>
      <c r="K117" s="269"/>
    </row>
    <row r="118" spans="1:11" ht="52.5" customHeight="1">
      <c r="A118" s="295"/>
      <c r="B118" s="323"/>
      <c r="C118" s="284"/>
      <c r="D118" s="306"/>
      <c r="E118" s="306"/>
      <c r="F118" s="306"/>
      <c r="G118" s="162" t="s">
        <v>265</v>
      </c>
      <c r="H118" s="169">
        <v>706174</v>
      </c>
      <c r="I118" s="305"/>
      <c r="J118" s="269"/>
      <c r="K118" s="269"/>
    </row>
    <row r="119" spans="1:11" ht="47.25" customHeight="1">
      <c r="A119" s="295"/>
      <c r="B119" s="323"/>
      <c r="C119" s="284"/>
      <c r="D119" s="306"/>
      <c r="E119" s="306"/>
      <c r="F119" s="306"/>
      <c r="G119" s="162" t="s">
        <v>267</v>
      </c>
      <c r="H119" s="169">
        <v>63014.54</v>
      </c>
      <c r="I119" s="305"/>
      <c r="J119" s="269"/>
      <c r="K119" s="269"/>
    </row>
    <row r="120" spans="1:11" ht="34.5" customHeight="1">
      <c r="A120" s="295"/>
      <c r="B120" s="323"/>
      <c r="C120" s="284"/>
      <c r="D120" s="306"/>
      <c r="E120" s="306"/>
      <c r="F120" s="306"/>
      <c r="G120" s="162" t="s">
        <v>236</v>
      </c>
      <c r="H120" s="169">
        <v>54041735.49</v>
      </c>
      <c r="I120" s="305"/>
      <c r="J120" s="269"/>
      <c r="K120" s="269"/>
    </row>
    <row r="121" spans="1:11" ht="44.25" customHeight="1">
      <c r="A121" s="295"/>
      <c r="B121" s="323"/>
      <c r="C121" s="284"/>
      <c r="D121" s="306"/>
      <c r="E121" s="306"/>
      <c r="F121" s="306"/>
      <c r="G121" s="162" t="s">
        <v>360</v>
      </c>
      <c r="H121" s="169">
        <v>115750</v>
      </c>
      <c r="I121" s="305"/>
      <c r="J121" s="269"/>
      <c r="K121" s="269"/>
    </row>
    <row r="122" spans="1:11" ht="30" customHeight="1">
      <c r="A122" s="295"/>
      <c r="B122" s="323"/>
      <c r="C122" s="284"/>
      <c r="D122" s="306"/>
      <c r="E122" s="306"/>
      <c r="F122" s="306"/>
      <c r="G122" s="162" t="s">
        <v>240</v>
      </c>
      <c r="H122" s="169">
        <v>1888663</v>
      </c>
      <c r="I122" s="305"/>
      <c r="J122" s="269"/>
      <c r="K122" s="269"/>
    </row>
    <row r="123" spans="1:11" ht="30" customHeight="1">
      <c r="A123" s="295"/>
      <c r="B123" s="323"/>
      <c r="C123" s="284"/>
      <c r="D123" s="306"/>
      <c r="E123" s="306"/>
      <c r="F123" s="306"/>
      <c r="G123" s="162" t="s">
        <v>266</v>
      </c>
      <c r="H123" s="169">
        <v>1929585</v>
      </c>
      <c r="I123" s="305"/>
      <c r="J123" s="269"/>
      <c r="K123" s="269"/>
    </row>
    <row r="124" spans="1:11" ht="30" customHeight="1">
      <c r="A124" s="295"/>
      <c r="B124" s="323"/>
      <c r="C124" s="284"/>
      <c r="D124" s="306"/>
      <c r="E124" s="306"/>
      <c r="F124" s="306"/>
      <c r="G124" s="162" t="s">
        <v>161</v>
      </c>
      <c r="H124" s="169">
        <v>970127.38</v>
      </c>
      <c r="I124" s="305"/>
      <c r="J124" s="269"/>
      <c r="K124" s="269"/>
    </row>
    <row r="125" spans="1:11" ht="30" customHeight="1">
      <c r="A125" s="295"/>
      <c r="B125" s="323"/>
      <c r="C125" s="284"/>
      <c r="D125" s="318"/>
      <c r="E125" s="318"/>
      <c r="F125" s="318"/>
      <c r="G125" s="319"/>
      <c r="H125" s="320">
        <f>SUM(H111:H124)</f>
        <v>72931729.41</v>
      </c>
      <c r="I125" s="305"/>
      <c r="J125" s="269"/>
      <c r="K125" s="269"/>
    </row>
    <row r="126" spans="1:11" ht="30" customHeight="1">
      <c r="A126" s="295"/>
      <c r="B126" s="323"/>
      <c r="C126" s="284"/>
      <c r="D126" s="306"/>
      <c r="E126" s="306"/>
      <c r="F126" s="306"/>
      <c r="G126" s="302"/>
      <c r="H126" s="274"/>
      <c r="I126" s="305"/>
      <c r="J126" s="269"/>
      <c r="K126" s="269"/>
    </row>
    <row r="127" spans="1:11" ht="30" customHeight="1">
      <c r="A127" s="295"/>
      <c r="B127" s="323"/>
      <c r="C127" s="284"/>
      <c r="D127" s="263"/>
      <c r="E127" s="264"/>
      <c r="F127" s="264"/>
      <c r="G127" s="265"/>
      <c r="H127" s="290"/>
      <c r="I127" s="305"/>
      <c r="J127" s="269"/>
      <c r="K127" s="269"/>
    </row>
    <row r="128" spans="1:10" ht="17.25" customHeight="1" thickBot="1">
      <c r="A128" s="295"/>
      <c r="B128" s="307"/>
      <c r="C128" s="308"/>
      <c r="D128" s="277"/>
      <c r="E128" s="257"/>
      <c r="F128" s="257"/>
      <c r="G128" s="326"/>
      <c r="H128" s="309"/>
      <c r="J128" s="275"/>
    </row>
    <row r="129" spans="1:10" ht="30" customHeight="1" thickBot="1">
      <c r="A129" s="150" t="s">
        <v>76</v>
      </c>
      <c r="B129" s="150"/>
      <c r="C129" s="310">
        <f>+C8+C30+C21+C10+C12</f>
        <v>1036660485.22</v>
      </c>
      <c r="D129" s="150"/>
      <c r="E129" s="150"/>
      <c r="F129" s="150"/>
      <c r="G129" s="150"/>
      <c r="H129" s="310">
        <f>+H8+H10+H19+H29+H31+H32+H33+H34+H35+H61+H69+H73+H75+H77+H88+H90+H91+H92+H96+H100+H102+H103+H104+H106+H108+H125</f>
        <v>1036660485.2199997</v>
      </c>
      <c r="I129" s="275"/>
      <c r="J129" s="275"/>
    </row>
    <row r="130" spans="1:11" s="200" customFormat="1" ht="15" customHeight="1" thickBot="1">
      <c r="A130" s="311"/>
      <c r="B130" s="311"/>
      <c r="C130" s="312"/>
      <c r="D130" s="313"/>
      <c r="E130" s="314"/>
      <c r="F130" s="315"/>
      <c r="G130" s="311"/>
      <c r="H130" s="316"/>
      <c r="I130" s="345"/>
      <c r="J130" s="269"/>
      <c r="K130" s="97"/>
    </row>
    <row r="131" spans="1:10" ht="37.5" customHeight="1" thickBot="1">
      <c r="A131" s="431" t="s">
        <v>476</v>
      </c>
      <c r="B131" s="432"/>
      <c r="C131" s="432"/>
      <c r="D131" s="432"/>
      <c r="E131" s="432"/>
      <c r="F131" s="432"/>
      <c r="G131" s="432"/>
      <c r="H131" s="433"/>
      <c r="I131" s="275"/>
      <c r="J131" s="269"/>
    </row>
    <row r="132" spans="1:10" ht="15" customHeight="1">
      <c r="A132" s="164"/>
      <c r="B132" s="164"/>
      <c r="C132" s="252"/>
      <c r="D132" s="253"/>
      <c r="E132" s="254"/>
      <c r="F132" s="253"/>
      <c r="G132" s="317"/>
      <c r="H132" s="252"/>
      <c r="J132" s="269"/>
    </row>
    <row r="133" spans="1:8" ht="15" customHeight="1">
      <c r="A133" s="164"/>
      <c r="B133" s="164"/>
      <c r="C133" s="252"/>
      <c r="D133" s="253"/>
      <c r="E133" s="254"/>
      <c r="F133" s="253"/>
      <c r="G133" s="317"/>
      <c r="H133" s="252"/>
    </row>
    <row r="134" spans="1:9" ht="15" customHeight="1">
      <c r="A134" s="164"/>
      <c r="B134" s="164"/>
      <c r="C134" s="252"/>
      <c r="D134" s="253"/>
      <c r="E134" s="254"/>
      <c r="F134" s="253"/>
      <c r="G134" s="317"/>
      <c r="H134" s="252"/>
      <c r="I134" s="275"/>
    </row>
    <row r="135" spans="1:8" ht="15" customHeight="1">
      <c r="A135" s="426" t="s">
        <v>57</v>
      </c>
      <c r="B135" s="426"/>
      <c r="C135" s="252"/>
      <c r="D135" s="253"/>
      <c r="E135" s="254"/>
      <c r="F135" s="253"/>
      <c r="G135" s="317"/>
      <c r="H135" s="252"/>
    </row>
    <row r="136" spans="1:8" ht="15" customHeight="1">
      <c r="A136" s="164"/>
      <c r="B136" s="164"/>
      <c r="C136" s="252"/>
      <c r="D136" s="243"/>
      <c r="E136" s="243"/>
      <c r="F136" s="243"/>
      <c r="G136" s="164"/>
      <c r="H136" s="171"/>
    </row>
    <row r="137" spans="1:8" ht="15" customHeight="1">
      <c r="A137" s="164"/>
      <c r="B137" s="164"/>
      <c r="C137" s="252"/>
      <c r="D137" s="243"/>
      <c r="E137" s="243"/>
      <c r="F137" s="243"/>
      <c r="G137" s="164"/>
      <c r="H137" s="252"/>
    </row>
    <row r="138" spans="7:8" ht="15" customHeight="1">
      <c r="G138" s="275"/>
      <c r="H138" s="269"/>
    </row>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sheetData>
  <sheetProtection/>
  <mergeCells count="14">
    <mergeCell ref="A1:H1"/>
    <mergeCell ref="A2:H2"/>
    <mergeCell ref="A3:H3"/>
    <mergeCell ref="A4:H4"/>
    <mergeCell ref="G6:G7"/>
    <mergeCell ref="D6:D7"/>
    <mergeCell ref="E6:E7"/>
    <mergeCell ref="F6:F7"/>
    <mergeCell ref="A135:B135"/>
    <mergeCell ref="A6:A7"/>
    <mergeCell ref="B6:B7"/>
    <mergeCell ref="C6:C7"/>
    <mergeCell ref="H6:H7"/>
    <mergeCell ref="A131:H131"/>
  </mergeCells>
  <printOptions horizontalCentered="1"/>
  <pageMargins left="0.3937007874015748" right="0.3937007874015748" top="0.3937007874015748" bottom="0.3937007874015748" header="0" footer="0"/>
  <pageSetup horizontalDpi="600" verticalDpi="600" orientation="landscape" scale="85" r:id="rId2"/>
  <ignoredErrors>
    <ignoredError sqref="F31 E13:E18 E66 F83 E63:E64" numberStoredAsText="1"/>
    <ignoredError sqref="H31 H32:H33 H91:H92" unlockedFormula="1"/>
  </ignoredErrors>
  <drawing r:id="rId1"/>
</worksheet>
</file>

<file path=xl/worksheets/sheet12.xml><?xml version="1.0" encoding="utf-8"?>
<worksheet xmlns="http://schemas.openxmlformats.org/spreadsheetml/2006/main" xmlns:r="http://schemas.openxmlformats.org/officeDocument/2006/relationships">
  <sheetPr>
    <tabColor indexed="52"/>
  </sheetPr>
  <dimension ref="A1:F40"/>
  <sheetViews>
    <sheetView showGridLines="0" zoomScalePageLayoutView="0" workbookViewId="0" topLeftCell="A1">
      <selection activeCell="H16" sqref="H16"/>
    </sheetView>
  </sheetViews>
  <sheetFormatPr defaultColWidth="20.7109375" defaultRowHeight="12.75"/>
  <cols>
    <col min="1" max="1" width="28.00390625" style="129" customWidth="1"/>
    <col min="2" max="2" width="24.00390625" style="129" customWidth="1"/>
    <col min="3" max="3" width="20.7109375" style="129" customWidth="1"/>
    <col min="4" max="4" width="8.7109375" style="129" customWidth="1"/>
    <col min="5" max="5" width="21.140625" style="129" customWidth="1"/>
    <col min="6" max="6" width="14.421875" style="129" customWidth="1"/>
    <col min="7" max="16384" width="20.7109375" style="129" customWidth="1"/>
  </cols>
  <sheetData>
    <row r="1" spans="1:6" ht="15.75" customHeight="1">
      <c r="A1" s="449" t="s">
        <v>19</v>
      </c>
      <c r="B1" s="449"/>
      <c r="C1" s="449"/>
      <c r="D1" s="449"/>
      <c r="E1" s="449"/>
      <c r="F1" s="449"/>
    </row>
    <row r="2" spans="1:6" ht="15.75" customHeight="1">
      <c r="A2" s="449" t="s">
        <v>475</v>
      </c>
      <c r="B2" s="449"/>
      <c r="C2" s="449"/>
      <c r="D2" s="449"/>
      <c r="E2" s="449"/>
      <c r="F2" s="449"/>
    </row>
    <row r="3" spans="1:6" ht="15" customHeight="1">
      <c r="A3" s="449" t="s">
        <v>48</v>
      </c>
      <c r="B3" s="449"/>
      <c r="C3" s="449"/>
      <c r="D3" s="449"/>
      <c r="E3" s="449"/>
      <c r="F3" s="449"/>
    </row>
    <row r="4" spans="1:6" ht="15" customHeight="1">
      <c r="A4" s="336"/>
      <c r="B4" s="336"/>
      <c r="C4" s="336"/>
      <c r="D4" s="336"/>
      <c r="E4" s="336"/>
      <c r="F4" s="336"/>
    </row>
    <row r="5" spans="1:6" ht="39.75" customHeight="1">
      <c r="A5" s="338" t="str">
        <f>+Ingresos!A8</f>
        <v>1,4,1,1,00,00,0,0,000</v>
      </c>
      <c r="B5" s="437" t="s">
        <v>355</v>
      </c>
      <c r="C5" s="438"/>
      <c r="D5" s="439"/>
      <c r="E5" s="339">
        <f>+Ingresos!C8</f>
        <v>2487817.06</v>
      </c>
      <c r="F5" s="340">
        <f>+Ingresos!D8</f>
        <v>0.002399837840324391</v>
      </c>
    </row>
    <row r="6" spans="1:6" ht="72" customHeight="1">
      <c r="A6" s="440" t="s">
        <v>407</v>
      </c>
      <c r="B6" s="441"/>
      <c r="C6" s="441"/>
      <c r="D6" s="441"/>
      <c r="E6" s="441"/>
      <c r="F6" s="442"/>
    </row>
    <row r="7" spans="1:6" ht="15" customHeight="1">
      <c r="A7" s="336"/>
      <c r="B7" s="336"/>
      <c r="C7" s="336"/>
      <c r="D7" s="336"/>
      <c r="E7" s="336"/>
      <c r="F7" s="336"/>
    </row>
    <row r="8" spans="1:6" ht="42.75" customHeight="1">
      <c r="A8" s="338" t="s">
        <v>218</v>
      </c>
      <c r="B8" s="437" t="s">
        <v>336</v>
      </c>
      <c r="C8" s="438"/>
      <c r="D8" s="439"/>
      <c r="E8" s="339">
        <f>+Ingresos!C9</f>
        <v>49165500</v>
      </c>
      <c r="F8" s="340">
        <f>+Ingresos!D9</f>
        <v>0.04742681012826114</v>
      </c>
    </row>
    <row r="9" spans="1:6" ht="81" customHeight="1">
      <c r="A9" s="440" t="s">
        <v>477</v>
      </c>
      <c r="B9" s="441"/>
      <c r="C9" s="441"/>
      <c r="D9" s="441"/>
      <c r="E9" s="441"/>
      <c r="F9" s="442"/>
    </row>
    <row r="10" spans="1:6" ht="15" customHeight="1">
      <c r="A10" s="336"/>
      <c r="B10" s="336"/>
      <c r="C10" s="336"/>
      <c r="D10" s="336"/>
      <c r="E10" s="336"/>
      <c r="F10" s="336"/>
    </row>
    <row r="11" spans="1:6" ht="29.25" customHeight="1">
      <c r="A11" s="338" t="str">
        <f>+Ingresos!A10</f>
        <v>2,0,0,0,00,00,0,0,000</v>
      </c>
      <c r="B11" s="437" t="str">
        <f>+Ingresos!B10</f>
        <v>Ingresos de Capital</v>
      </c>
      <c r="C11" s="438"/>
      <c r="D11" s="439"/>
      <c r="E11" s="339">
        <f>+Ingresos!C10</f>
        <v>11412759</v>
      </c>
      <c r="F11" s="340">
        <f>+Ingresos!D10</f>
        <v>0.011009157928478373</v>
      </c>
    </row>
    <row r="12" spans="1:6" ht="85.5" customHeight="1">
      <c r="A12" s="440" t="s">
        <v>408</v>
      </c>
      <c r="B12" s="441"/>
      <c r="C12" s="441"/>
      <c r="D12" s="441"/>
      <c r="E12" s="441"/>
      <c r="F12" s="442"/>
    </row>
    <row r="13" spans="1:6" ht="25.5" customHeight="1">
      <c r="A13" s="338" t="s">
        <v>113</v>
      </c>
      <c r="B13" s="437" t="s">
        <v>339</v>
      </c>
      <c r="C13" s="438"/>
      <c r="D13" s="439"/>
      <c r="E13" s="339">
        <f>Ingresos!C17</f>
        <v>460981467.45</v>
      </c>
      <c r="F13" s="340">
        <f>Ingresos!D17</f>
        <v>0.4446793082425347</v>
      </c>
    </row>
    <row r="14" spans="1:6" ht="75.75" customHeight="1">
      <c r="A14" s="446" t="s">
        <v>478</v>
      </c>
      <c r="B14" s="447"/>
      <c r="C14" s="447"/>
      <c r="D14" s="447"/>
      <c r="E14" s="447"/>
      <c r="F14" s="448"/>
    </row>
    <row r="15" spans="1:6" ht="25.5" customHeight="1">
      <c r="A15" s="338" t="s">
        <v>114</v>
      </c>
      <c r="B15" s="437" t="s">
        <v>338</v>
      </c>
      <c r="C15" s="438"/>
      <c r="D15" s="439"/>
      <c r="E15" s="339">
        <f>Ingresos!C18</f>
        <v>512612941.71000004</v>
      </c>
      <c r="F15" s="340">
        <f>Ingresos!D18</f>
        <v>0.4944848858604014</v>
      </c>
    </row>
    <row r="16" spans="1:6" ht="174.75" customHeight="1">
      <c r="A16" s="445" t="s">
        <v>479</v>
      </c>
      <c r="B16" s="445"/>
      <c r="C16" s="445"/>
      <c r="D16" s="445"/>
      <c r="E16" s="445"/>
      <c r="F16" s="445"/>
    </row>
    <row r="17" spans="1:6" ht="19.5" customHeight="1">
      <c r="A17" s="337"/>
      <c r="B17" s="337"/>
      <c r="C17" s="337"/>
      <c r="D17" s="337"/>
      <c r="E17" s="337"/>
      <c r="F17" s="337"/>
    </row>
    <row r="18" spans="1:5" ht="15" customHeight="1">
      <c r="A18" s="337"/>
      <c r="B18" s="444" t="s">
        <v>17</v>
      </c>
      <c r="C18" s="444"/>
      <c r="D18" s="444" t="s">
        <v>22</v>
      </c>
      <c r="E18" s="444"/>
    </row>
    <row r="19" spans="2:5" ht="41.25" customHeight="1">
      <c r="B19" s="450" t="s">
        <v>158</v>
      </c>
      <c r="C19" s="451"/>
      <c r="D19" s="443">
        <v>19352432.29</v>
      </c>
      <c r="E19" s="443"/>
    </row>
    <row r="20" spans="2:5" ht="36.75" customHeight="1">
      <c r="B20" s="450" t="s">
        <v>361</v>
      </c>
      <c r="C20" s="451"/>
      <c r="D20" s="443">
        <v>12348850.27</v>
      </c>
      <c r="E20" s="443"/>
    </row>
    <row r="21" spans="2:5" ht="19.5" customHeight="1">
      <c r="B21" s="450" t="s">
        <v>159</v>
      </c>
      <c r="C21" s="451"/>
      <c r="D21" s="443">
        <v>498906.1</v>
      </c>
      <c r="E21" s="443"/>
    </row>
    <row r="22" spans="2:5" s="144" customFormat="1" ht="33.75" customHeight="1">
      <c r="B22" s="450" t="s">
        <v>160</v>
      </c>
      <c r="C22" s="451"/>
      <c r="D22" s="443">
        <v>3143108.44</v>
      </c>
      <c r="E22" s="443"/>
    </row>
    <row r="23" spans="2:5" ht="19.5" customHeight="1">
      <c r="B23" s="450" t="s">
        <v>435</v>
      </c>
      <c r="C23" s="451"/>
      <c r="D23" s="443">
        <v>43248019.75</v>
      </c>
      <c r="E23" s="443"/>
    </row>
    <row r="24" spans="2:5" ht="33.75" customHeight="1">
      <c r="B24" s="450" t="s">
        <v>193</v>
      </c>
      <c r="C24" s="451"/>
      <c r="D24" s="443">
        <v>564550844.13</v>
      </c>
      <c r="E24" s="443"/>
    </row>
    <row r="25" spans="2:5" ht="14.25">
      <c r="B25" s="450" t="s">
        <v>172</v>
      </c>
      <c r="C25" s="451"/>
      <c r="D25" s="443">
        <f>342394445.13-68718134.08</f>
        <v>273676311.05</v>
      </c>
      <c r="E25" s="443"/>
    </row>
    <row r="26" spans="2:5" ht="14.25">
      <c r="B26" s="450" t="s">
        <v>183</v>
      </c>
      <c r="C26" s="451"/>
      <c r="D26" s="443">
        <v>38368023</v>
      </c>
      <c r="E26" s="443"/>
    </row>
    <row r="27" spans="2:5" ht="27.75" customHeight="1">
      <c r="B27" s="450" t="s">
        <v>170</v>
      </c>
      <c r="C27" s="451"/>
      <c r="D27" s="443">
        <v>9497067.3</v>
      </c>
      <c r="E27" s="443"/>
    </row>
    <row r="28" spans="2:5" ht="27.75" customHeight="1">
      <c r="B28" s="450" t="s">
        <v>252</v>
      </c>
      <c r="C28" s="451"/>
      <c r="D28" s="443">
        <v>12654397.37</v>
      </c>
      <c r="E28" s="443"/>
    </row>
    <row r="29" spans="2:5" ht="14.25">
      <c r="B29" s="450" t="s">
        <v>400</v>
      </c>
      <c r="C29" s="451"/>
      <c r="D29" s="443">
        <v>-334338471.23</v>
      </c>
      <c r="E29" s="443"/>
    </row>
    <row r="30" spans="2:5" ht="14.25">
      <c r="B30" s="450" t="s">
        <v>194</v>
      </c>
      <c r="C30" s="451"/>
      <c r="D30" s="443">
        <v>3177344.95</v>
      </c>
      <c r="E30" s="443"/>
    </row>
    <row r="31" spans="2:5" ht="34.5" customHeight="1">
      <c r="B31" s="450" t="s">
        <v>173</v>
      </c>
      <c r="C31" s="451"/>
      <c r="D31" s="443">
        <v>9073225.91</v>
      </c>
      <c r="E31" s="443"/>
    </row>
    <row r="32" spans="2:5" ht="14.25">
      <c r="B32" s="450" t="s">
        <v>174</v>
      </c>
      <c r="C32" s="451"/>
      <c r="D32" s="443">
        <v>3377115.25</v>
      </c>
      <c r="E32" s="443"/>
    </row>
    <row r="33" spans="2:5" ht="36.75" customHeight="1">
      <c r="B33" s="450" t="s">
        <v>363</v>
      </c>
      <c r="C33" s="451"/>
      <c r="D33" s="443">
        <v>-98959647.15</v>
      </c>
      <c r="E33" s="443"/>
    </row>
    <row r="34" spans="2:5" ht="14.25">
      <c r="B34" s="450" t="s">
        <v>365</v>
      </c>
      <c r="C34" s="451"/>
      <c r="D34" s="443">
        <v>17465414.08</v>
      </c>
      <c r="E34" s="443"/>
    </row>
    <row r="35" spans="2:5" ht="40.5" customHeight="1">
      <c r="B35" s="450" t="s">
        <v>397</v>
      </c>
      <c r="C35" s="451"/>
      <c r="D35" s="443">
        <v>-161257095.2</v>
      </c>
      <c r="E35" s="443"/>
    </row>
    <row r="36" spans="2:5" ht="22.5" customHeight="1">
      <c r="B36" s="450" t="s">
        <v>271</v>
      </c>
      <c r="C36" s="451"/>
      <c r="D36" s="443">
        <v>71986.73</v>
      </c>
      <c r="E36" s="443"/>
    </row>
    <row r="37" spans="2:5" ht="40.5" customHeight="1">
      <c r="B37" s="450" t="s">
        <v>362</v>
      </c>
      <c r="C37" s="451"/>
      <c r="D37" s="443">
        <v>16742260</v>
      </c>
      <c r="E37" s="443"/>
    </row>
    <row r="38" spans="2:5" ht="14.25">
      <c r="B38" s="450" t="s">
        <v>411</v>
      </c>
      <c r="C38" s="451"/>
      <c r="D38" s="443">
        <v>6991119.26</v>
      </c>
      <c r="E38" s="443"/>
    </row>
    <row r="39" spans="2:5" ht="14.25">
      <c r="B39" s="450" t="s">
        <v>54</v>
      </c>
      <c r="C39" s="451"/>
      <c r="D39" s="443">
        <v>72931729.41</v>
      </c>
      <c r="E39" s="443"/>
    </row>
    <row r="40" spans="2:5" ht="15">
      <c r="B40" s="444" t="s">
        <v>38</v>
      </c>
      <c r="C40" s="444"/>
      <c r="D40" s="452">
        <f>SUM(D19:D39)</f>
        <v>512612941.71000004</v>
      </c>
      <c r="E40" s="453">
        <f>SUM(D40)</f>
        <v>512612941.71000004</v>
      </c>
    </row>
    <row r="45" ht="15" customHeight="1"/>
    <row r="46" ht="15" customHeight="1"/>
    <row r="47" ht="27.75" customHeight="1"/>
    <row r="49" ht="15" customHeight="1"/>
    <row r="51" ht="39" customHeight="1"/>
    <row r="57" ht="25.5" customHeight="1"/>
    <row r="60" ht="28.5" customHeight="1"/>
    <row r="79" ht="25.5" customHeight="1"/>
  </sheetData>
  <sheetProtection/>
  <mergeCells count="59">
    <mergeCell ref="B37:C37"/>
    <mergeCell ref="B38:C38"/>
    <mergeCell ref="B39:C39"/>
    <mergeCell ref="B35:C35"/>
    <mergeCell ref="B36:C36"/>
    <mergeCell ref="B40:C40"/>
    <mergeCell ref="B33:C33"/>
    <mergeCell ref="B34:C34"/>
    <mergeCell ref="B30:C30"/>
    <mergeCell ref="B31:C31"/>
    <mergeCell ref="B32:C32"/>
    <mergeCell ref="B28:C28"/>
    <mergeCell ref="B29:C29"/>
    <mergeCell ref="B26:C26"/>
    <mergeCell ref="B27:C27"/>
    <mergeCell ref="B25:C25"/>
    <mergeCell ref="D38:E38"/>
    <mergeCell ref="D40:E40"/>
    <mergeCell ref="D39:E39"/>
    <mergeCell ref="D35:E35"/>
    <mergeCell ref="D36:E36"/>
    <mergeCell ref="D37:E37"/>
    <mergeCell ref="D34:E34"/>
    <mergeCell ref="D30:E30"/>
    <mergeCell ref="D31:E31"/>
    <mergeCell ref="D32:E32"/>
    <mergeCell ref="D33:E33"/>
    <mergeCell ref="D28:E28"/>
    <mergeCell ref="D29:E29"/>
    <mergeCell ref="D26:E26"/>
    <mergeCell ref="D27:E27"/>
    <mergeCell ref="D25:E25"/>
    <mergeCell ref="B19:C19"/>
    <mergeCell ref="B20:C20"/>
    <mergeCell ref="B21:C21"/>
    <mergeCell ref="B22:C22"/>
    <mergeCell ref="B23:C23"/>
    <mergeCell ref="B24:C24"/>
    <mergeCell ref="D24:E24"/>
    <mergeCell ref="D21:E21"/>
    <mergeCell ref="D23:E23"/>
    <mergeCell ref="D22:E22"/>
    <mergeCell ref="A1:F1"/>
    <mergeCell ref="A2:F2"/>
    <mergeCell ref="A3:F3"/>
    <mergeCell ref="B5:D5"/>
    <mergeCell ref="A6:F6"/>
    <mergeCell ref="A12:F12"/>
    <mergeCell ref="B11:D11"/>
    <mergeCell ref="B8:D8"/>
    <mergeCell ref="A9:F9"/>
    <mergeCell ref="D19:E19"/>
    <mergeCell ref="D20:E20"/>
    <mergeCell ref="B18:C18"/>
    <mergeCell ref="D18:E18"/>
    <mergeCell ref="B15:D15"/>
    <mergeCell ref="A16:F16"/>
    <mergeCell ref="B13:D13"/>
    <mergeCell ref="A14:F14"/>
  </mergeCells>
  <printOptions horizontalCentered="1"/>
  <pageMargins left="0.393700787401575" right="0.393700787401575" top="1.143700787" bottom="1.143700787" header="0" footer="0"/>
  <pageSetup horizontalDpi="600" verticalDpi="600" orientation="portrait" scale="85" r:id="rId2"/>
  <drawing r:id="rId1"/>
</worksheet>
</file>

<file path=xl/worksheets/sheet13.xml><?xml version="1.0" encoding="utf-8"?>
<worksheet xmlns="http://schemas.openxmlformats.org/spreadsheetml/2006/main" xmlns:r="http://schemas.openxmlformats.org/officeDocument/2006/relationships">
  <sheetPr>
    <tabColor indexed="53"/>
  </sheetPr>
  <dimension ref="A1:K246"/>
  <sheetViews>
    <sheetView showGridLines="0" zoomScalePageLayoutView="0" workbookViewId="0" topLeftCell="A1">
      <selection activeCell="A236" sqref="A236"/>
    </sheetView>
  </sheetViews>
  <sheetFormatPr defaultColWidth="11.421875" defaultRowHeight="12.75"/>
  <cols>
    <col min="1" max="1" width="10.00390625" style="17" customWidth="1"/>
    <col min="2" max="3" width="11.421875" style="17" customWidth="1"/>
    <col min="4" max="4" width="12.57421875" style="17" customWidth="1"/>
    <col min="5" max="5" width="17.7109375" style="17" customWidth="1"/>
    <col min="6" max="6" width="7.57421875" style="17" customWidth="1"/>
    <col min="7" max="7" width="22.28125" style="17" customWidth="1"/>
    <col min="8" max="8" width="8.28125" style="17" customWidth="1"/>
    <col min="9" max="9" width="16.421875" style="17" customWidth="1"/>
    <col min="10" max="11" width="20.57421875" style="17" bestFit="1" customWidth="1"/>
    <col min="12" max="16384" width="11.421875" style="17" customWidth="1"/>
  </cols>
  <sheetData>
    <row r="1" spans="1:9" ht="15">
      <c r="A1" s="508" t="s">
        <v>19</v>
      </c>
      <c r="B1" s="508"/>
      <c r="C1" s="508"/>
      <c r="D1" s="508"/>
      <c r="E1" s="508"/>
      <c r="F1" s="508"/>
      <c r="G1" s="508"/>
      <c r="H1" s="508"/>
      <c r="I1" s="508"/>
    </row>
    <row r="2" spans="1:9" ht="15">
      <c r="A2" s="508" t="s">
        <v>475</v>
      </c>
      <c r="B2" s="508"/>
      <c r="C2" s="508"/>
      <c r="D2" s="508"/>
      <c r="E2" s="508"/>
      <c r="F2" s="508"/>
      <c r="G2" s="508"/>
      <c r="H2" s="508"/>
      <c r="I2" s="508"/>
    </row>
    <row r="3" spans="1:9" ht="15">
      <c r="A3" s="508" t="s">
        <v>117</v>
      </c>
      <c r="B3" s="508"/>
      <c r="C3" s="508"/>
      <c r="D3" s="508"/>
      <c r="E3" s="508"/>
      <c r="F3" s="508"/>
      <c r="G3" s="508"/>
      <c r="H3" s="508"/>
      <c r="I3" s="508"/>
    </row>
    <row r="4" spans="1:6" ht="14.25">
      <c r="A4" s="18"/>
      <c r="B4" s="18"/>
      <c r="C4" s="18"/>
      <c r="D4" s="18"/>
      <c r="E4" s="18"/>
      <c r="F4" s="18"/>
    </row>
    <row r="5" spans="1:9" ht="18" customHeight="1">
      <c r="A5" s="476" t="s">
        <v>24</v>
      </c>
      <c r="B5" s="476"/>
      <c r="C5" s="476"/>
      <c r="D5" s="476"/>
      <c r="E5" s="476"/>
      <c r="F5" s="476"/>
      <c r="G5" s="476"/>
      <c r="H5" s="476"/>
      <c r="I5" s="476"/>
    </row>
    <row r="6" spans="1:6" ht="13.5" customHeight="1">
      <c r="A6" s="18"/>
      <c r="B6" s="18"/>
      <c r="C6" s="18"/>
      <c r="D6" s="18"/>
      <c r="E6" s="18"/>
      <c r="F6" s="18"/>
    </row>
    <row r="7" spans="1:9" ht="13.5" customHeight="1">
      <c r="A7" s="507" t="s">
        <v>31</v>
      </c>
      <c r="B7" s="507"/>
      <c r="C7" s="507"/>
      <c r="D7" s="507"/>
      <c r="E7" s="507"/>
      <c r="F7" s="19"/>
      <c r="G7" s="20">
        <f>+'Gral y X Prog.'!C14</f>
        <v>8000000</v>
      </c>
      <c r="H7" s="19"/>
      <c r="I7" s="19"/>
    </row>
    <row r="8" spans="1:9" ht="54.75" customHeight="1">
      <c r="A8" s="477" t="s">
        <v>480</v>
      </c>
      <c r="B8" s="477"/>
      <c r="C8" s="477"/>
      <c r="D8" s="477"/>
      <c r="E8" s="477"/>
      <c r="F8" s="477"/>
      <c r="G8" s="477"/>
      <c r="H8" s="477"/>
      <c r="I8" s="477"/>
    </row>
    <row r="9" spans="1:6" ht="13.5" customHeight="1">
      <c r="A9" s="18"/>
      <c r="B9" s="18"/>
      <c r="C9" s="18"/>
      <c r="D9" s="18"/>
      <c r="E9" s="18"/>
      <c r="F9" s="18"/>
    </row>
    <row r="10" spans="1:9" ht="17.25" customHeight="1">
      <c r="A10" s="507" t="s">
        <v>129</v>
      </c>
      <c r="B10" s="507"/>
      <c r="C10" s="507"/>
      <c r="D10" s="507"/>
      <c r="E10" s="507"/>
      <c r="F10" s="19"/>
      <c r="G10" s="20">
        <f>'Gral y X Prog.'!C54</f>
        <v>94634856.47</v>
      </c>
      <c r="H10" s="19"/>
      <c r="I10" s="19"/>
    </row>
    <row r="11" spans="1:6" ht="14.25">
      <c r="A11" s="18"/>
      <c r="B11" s="18"/>
      <c r="C11" s="18"/>
      <c r="D11" s="18"/>
      <c r="E11" s="18"/>
      <c r="F11" s="18"/>
    </row>
    <row r="12" spans="1:9" ht="97.5" customHeight="1">
      <c r="A12" s="477" t="s">
        <v>487</v>
      </c>
      <c r="B12" s="477"/>
      <c r="C12" s="477"/>
      <c r="D12" s="477"/>
      <c r="E12" s="477"/>
      <c r="F12" s="477"/>
      <c r="G12" s="477"/>
      <c r="H12" s="477"/>
      <c r="I12" s="477"/>
    </row>
    <row r="13" spans="1:6" ht="14.25">
      <c r="A13" s="18"/>
      <c r="B13" s="18"/>
      <c r="C13" s="18"/>
      <c r="D13" s="18"/>
      <c r="E13" s="18"/>
      <c r="F13" s="18"/>
    </row>
    <row r="14" spans="1:6" ht="14.25">
      <c r="A14" s="18"/>
      <c r="B14" s="18"/>
      <c r="C14" s="18"/>
      <c r="D14" s="18"/>
      <c r="E14" s="18"/>
      <c r="F14" s="18"/>
    </row>
    <row r="15" spans="1:7" ht="15">
      <c r="A15" s="18"/>
      <c r="B15" s="483" t="s">
        <v>17</v>
      </c>
      <c r="C15" s="483"/>
      <c r="D15" s="483"/>
      <c r="E15" s="483"/>
      <c r="F15" s="483" t="s">
        <v>22</v>
      </c>
      <c r="G15" s="483"/>
    </row>
    <row r="16" spans="1:7" ht="14.25" customHeight="1">
      <c r="A16" s="18"/>
      <c r="B16" s="495" t="s">
        <v>247</v>
      </c>
      <c r="C16" s="496"/>
      <c r="D16" s="496"/>
      <c r="E16" s="497"/>
      <c r="F16" s="498">
        <f>+'Prog-I Detalle'!C7+'Prog-I Detalle'!C8</f>
        <v>59291559.370000005</v>
      </c>
      <c r="G16" s="499"/>
    </row>
    <row r="17" spans="1:7" ht="15" customHeight="1">
      <c r="A17" s="18"/>
      <c r="B17" s="486" t="s">
        <v>49</v>
      </c>
      <c r="C17" s="487"/>
      <c r="D17" s="487"/>
      <c r="E17" s="488"/>
      <c r="F17" s="489">
        <v>498906.1</v>
      </c>
      <c r="G17" s="490"/>
    </row>
    <row r="18" spans="1:7" ht="15" customHeight="1">
      <c r="A18" s="18"/>
      <c r="B18" s="495" t="s">
        <v>50</v>
      </c>
      <c r="C18" s="496"/>
      <c r="D18" s="496"/>
      <c r="E18" s="497"/>
      <c r="F18" s="498">
        <v>3143108.44</v>
      </c>
      <c r="G18" s="499"/>
    </row>
    <row r="19" spans="1:7" ht="15" customHeight="1">
      <c r="A19" s="18"/>
      <c r="B19" s="486" t="s">
        <v>51</v>
      </c>
      <c r="C19" s="487"/>
      <c r="D19" s="487"/>
      <c r="E19" s="488"/>
      <c r="F19" s="489">
        <v>19352432.29</v>
      </c>
      <c r="G19" s="490"/>
    </row>
    <row r="20" spans="1:7" ht="15" customHeight="1">
      <c r="A20" s="18"/>
      <c r="B20" s="495" t="s">
        <v>304</v>
      </c>
      <c r="C20" s="496"/>
      <c r="D20" s="496"/>
      <c r="E20" s="497"/>
      <c r="F20" s="498">
        <v>12348850.27</v>
      </c>
      <c r="G20" s="499"/>
    </row>
    <row r="21" spans="1:7" ht="15">
      <c r="A21" s="18"/>
      <c r="B21" s="491" t="s">
        <v>56</v>
      </c>
      <c r="C21" s="492"/>
      <c r="D21" s="492"/>
      <c r="E21" s="493"/>
      <c r="F21" s="494">
        <f>SUM(F16:G20)</f>
        <v>94634856.47</v>
      </c>
      <c r="G21" s="483"/>
    </row>
    <row r="22" spans="1:6" ht="14.25">
      <c r="A22" s="18"/>
      <c r="B22" s="18"/>
      <c r="C22" s="18"/>
      <c r="D22" s="18"/>
      <c r="E22" s="18"/>
      <c r="F22" s="18"/>
    </row>
    <row r="23" spans="1:6" ht="14.25">
      <c r="A23" s="18"/>
      <c r="B23" s="18"/>
      <c r="C23" s="18"/>
      <c r="D23" s="18"/>
      <c r="E23" s="18"/>
      <c r="F23" s="18"/>
    </row>
    <row r="24" spans="1:6" ht="14.25">
      <c r="A24" s="18"/>
      <c r="B24" s="18"/>
      <c r="C24" s="18"/>
      <c r="D24" s="18"/>
      <c r="E24" s="18"/>
      <c r="F24" s="18"/>
    </row>
    <row r="25" spans="1:6" ht="14.25">
      <c r="A25" s="18"/>
      <c r="B25" s="18"/>
      <c r="C25" s="18"/>
      <c r="D25" s="18"/>
      <c r="E25" s="18"/>
      <c r="F25" s="18"/>
    </row>
    <row r="26" spans="1:6" ht="14.25">
      <c r="A26" s="18"/>
      <c r="B26" s="18"/>
      <c r="C26" s="18"/>
      <c r="D26" s="18"/>
      <c r="E26" s="18"/>
      <c r="F26" s="18"/>
    </row>
    <row r="27" spans="1:6" ht="14.25">
      <c r="A27" s="18"/>
      <c r="B27" s="18"/>
      <c r="C27" s="18"/>
      <c r="D27" s="18"/>
      <c r="E27" s="18"/>
      <c r="F27" s="18"/>
    </row>
    <row r="28" spans="1:6" ht="14.25">
      <c r="A28" s="18"/>
      <c r="B28" s="18"/>
      <c r="C28" s="18"/>
      <c r="D28" s="18"/>
      <c r="E28" s="18"/>
      <c r="F28" s="18"/>
    </row>
    <row r="29" spans="1:6" ht="14.25">
      <c r="A29" s="18"/>
      <c r="B29" s="18"/>
      <c r="C29" s="18"/>
      <c r="D29" s="18"/>
      <c r="E29" s="18"/>
      <c r="F29" s="18"/>
    </row>
    <row r="30" spans="1:6" ht="14.25">
      <c r="A30" s="18"/>
      <c r="B30" s="18"/>
      <c r="C30" s="18"/>
      <c r="D30" s="18"/>
      <c r="E30" s="18"/>
      <c r="F30" s="18"/>
    </row>
    <row r="31" spans="1:6" ht="14.25">
      <c r="A31" s="18"/>
      <c r="B31" s="18"/>
      <c r="C31" s="18"/>
      <c r="D31" s="18"/>
      <c r="E31" s="18"/>
      <c r="F31" s="18"/>
    </row>
    <row r="32" spans="1:6" ht="14.25">
      <c r="A32" s="18"/>
      <c r="B32" s="18"/>
      <c r="C32" s="18"/>
      <c r="D32" s="18"/>
      <c r="E32" s="18"/>
      <c r="F32" s="18"/>
    </row>
    <row r="33" spans="1:6" ht="14.25">
      <c r="A33" s="18"/>
      <c r="B33" s="18"/>
      <c r="C33" s="18"/>
      <c r="D33" s="18"/>
      <c r="E33" s="18"/>
      <c r="F33" s="18"/>
    </row>
    <row r="34" spans="1:6" ht="14.25">
      <c r="A34" s="18"/>
      <c r="B34" s="18"/>
      <c r="C34" s="18"/>
      <c r="D34" s="18"/>
      <c r="E34" s="18"/>
      <c r="F34" s="18"/>
    </row>
    <row r="35" spans="1:6" ht="14.25">
      <c r="A35" s="18"/>
      <c r="B35" s="18"/>
      <c r="C35" s="18"/>
      <c r="D35" s="18"/>
      <c r="E35" s="18"/>
      <c r="F35" s="18"/>
    </row>
    <row r="36" spans="1:6" ht="14.25">
      <c r="A36" s="18"/>
      <c r="B36" s="18"/>
      <c r="C36" s="18"/>
      <c r="D36" s="18"/>
      <c r="E36" s="18"/>
      <c r="F36" s="18"/>
    </row>
    <row r="37" spans="1:6" ht="14.25">
      <c r="A37" s="18"/>
      <c r="B37" s="18"/>
      <c r="C37" s="18"/>
      <c r="D37" s="18"/>
      <c r="E37" s="18"/>
      <c r="F37" s="18"/>
    </row>
    <row r="38" spans="1:6" ht="14.25">
      <c r="A38" s="18"/>
      <c r="B38" s="18"/>
      <c r="C38" s="18"/>
      <c r="D38" s="18"/>
      <c r="E38" s="18"/>
      <c r="F38" s="18"/>
    </row>
    <row r="39" spans="1:6" ht="14.25">
      <c r="A39" s="18"/>
      <c r="B39" s="18"/>
      <c r="C39" s="18"/>
      <c r="D39" s="18"/>
      <c r="E39" s="18"/>
      <c r="F39" s="18"/>
    </row>
    <row r="40" spans="1:6" ht="14.25">
      <c r="A40" s="18"/>
      <c r="B40" s="18"/>
      <c r="C40" s="18"/>
      <c r="D40" s="18"/>
      <c r="E40" s="18"/>
      <c r="F40" s="18"/>
    </row>
    <row r="41" spans="1:6" ht="14.25">
      <c r="A41" s="18"/>
      <c r="B41" s="18"/>
      <c r="C41" s="18"/>
      <c r="D41" s="18"/>
      <c r="E41" s="18"/>
      <c r="F41" s="18"/>
    </row>
    <row r="42" spans="1:6" ht="14.25">
      <c r="A42" s="18"/>
      <c r="B42" s="18"/>
      <c r="C42" s="18"/>
      <c r="D42" s="18"/>
      <c r="E42" s="18"/>
      <c r="F42" s="18"/>
    </row>
    <row r="43" spans="1:6" ht="14.25">
      <c r="A43" s="18"/>
      <c r="B43" s="18"/>
      <c r="C43" s="18"/>
      <c r="D43" s="18"/>
      <c r="E43" s="18"/>
      <c r="F43" s="18"/>
    </row>
    <row r="44" spans="1:6" ht="14.25">
      <c r="A44" s="18"/>
      <c r="B44" s="18"/>
      <c r="C44" s="18"/>
      <c r="D44" s="18"/>
      <c r="E44" s="18"/>
      <c r="F44" s="18"/>
    </row>
    <row r="45" spans="1:6" ht="14.25">
      <c r="A45" s="18"/>
      <c r="B45" s="18"/>
      <c r="C45" s="18"/>
      <c r="D45" s="18"/>
      <c r="E45" s="18"/>
      <c r="F45" s="18"/>
    </row>
    <row r="46" spans="1:6" ht="14.25">
      <c r="A46" s="18"/>
      <c r="B46" s="18"/>
      <c r="C46" s="18"/>
      <c r="D46" s="18"/>
      <c r="E46" s="18"/>
      <c r="F46" s="18"/>
    </row>
    <row r="47" spans="1:6" ht="14.25">
      <c r="A47" s="18"/>
      <c r="B47" s="18"/>
      <c r="C47" s="18"/>
      <c r="D47" s="18"/>
      <c r="E47" s="18"/>
      <c r="F47" s="18"/>
    </row>
    <row r="48" spans="1:6" ht="14.25">
      <c r="A48" s="18"/>
      <c r="B48" s="18"/>
      <c r="C48" s="18"/>
      <c r="D48" s="18"/>
      <c r="E48" s="18"/>
      <c r="F48" s="18"/>
    </row>
    <row r="49" spans="1:6" ht="14.25">
      <c r="A49" s="18"/>
      <c r="B49" s="18"/>
      <c r="C49" s="18"/>
      <c r="D49" s="18"/>
      <c r="E49" s="18"/>
      <c r="F49" s="18"/>
    </row>
    <row r="50" spans="1:9" ht="15.75" customHeight="1">
      <c r="A50" s="476" t="s">
        <v>23</v>
      </c>
      <c r="B50" s="476"/>
      <c r="C50" s="476"/>
      <c r="D50" s="476"/>
      <c r="E50" s="476"/>
      <c r="F50" s="476"/>
      <c r="G50" s="476"/>
      <c r="H50" s="476"/>
      <c r="I50" s="476"/>
    </row>
    <row r="51" spans="1:4" ht="15">
      <c r="A51" s="16"/>
      <c r="B51" s="16"/>
      <c r="C51" s="16"/>
      <c r="D51" s="16"/>
    </row>
    <row r="52" spans="1:9" ht="14.25" customHeight="1">
      <c r="A52" s="21" t="s">
        <v>120</v>
      </c>
      <c r="B52" s="22"/>
      <c r="C52" s="22"/>
      <c r="D52" s="22"/>
      <c r="E52" s="22"/>
      <c r="F52" s="22"/>
      <c r="G52" s="23">
        <f>+'Gral y X Prog.'!E8</f>
        <v>71986.73</v>
      </c>
      <c r="H52" s="22"/>
      <c r="I52" s="22"/>
    </row>
    <row r="53" spans="1:9" ht="55.5" customHeight="1">
      <c r="A53" s="477" t="s">
        <v>481</v>
      </c>
      <c r="B53" s="477"/>
      <c r="C53" s="477"/>
      <c r="D53" s="477"/>
      <c r="E53" s="477"/>
      <c r="F53" s="477"/>
      <c r="G53" s="477"/>
      <c r="H53" s="477"/>
      <c r="I53" s="477"/>
    </row>
    <row r="54" spans="1:9" ht="15">
      <c r="A54" s="21" t="s">
        <v>118</v>
      </c>
      <c r="B54" s="22"/>
      <c r="C54" s="22"/>
      <c r="D54" s="22"/>
      <c r="E54" s="22"/>
      <c r="F54" s="22"/>
      <c r="G54" s="23">
        <f>'Gral y X Prog.'!E14</f>
        <v>32035696.91</v>
      </c>
      <c r="H54" s="22"/>
      <c r="I54" s="22"/>
    </row>
    <row r="55" spans="1:9" ht="123" customHeight="1">
      <c r="A55" s="477" t="s">
        <v>482</v>
      </c>
      <c r="B55" s="477"/>
      <c r="C55" s="477"/>
      <c r="D55" s="477"/>
      <c r="E55" s="477"/>
      <c r="F55" s="477"/>
      <c r="G55" s="477"/>
      <c r="H55" s="477"/>
      <c r="I55" s="477"/>
    </row>
    <row r="56" spans="1:9" ht="15">
      <c r="A56" s="21" t="s">
        <v>32</v>
      </c>
      <c r="B56" s="22"/>
      <c r="C56" s="22"/>
      <c r="D56" s="22"/>
      <c r="E56" s="22"/>
      <c r="F56" s="22"/>
      <c r="G56" s="24">
        <f>'Gral y X Prog.'!E29</f>
        <v>43044924.67</v>
      </c>
      <c r="H56" s="22"/>
      <c r="I56" s="22"/>
    </row>
    <row r="57" spans="1:9" ht="99" customHeight="1">
      <c r="A57" s="477" t="s">
        <v>483</v>
      </c>
      <c r="B57" s="477"/>
      <c r="C57" s="477"/>
      <c r="D57" s="477"/>
      <c r="E57" s="477"/>
      <c r="F57" s="477"/>
      <c r="G57" s="477"/>
      <c r="H57" s="477"/>
      <c r="I57" s="477"/>
    </row>
    <row r="58" spans="1:9" ht="15">
      <c r="A58" s="21" t="s">
        <v>27</v>
      </c>
      <c r="B58" s="22"/>
      <c r="C58" s="22"/>
      <c r="D58" s="22"/>
      <c r="E58" s="22"/>
      <c r="F58" s="22"/>
      <c r="G58" s="23">
        <f>'Gral y X Prog.'!E42</f>
        <v>58868464.21</v>
      </c>
      <c r="H58" s="22"/>
      <c r="I58" s="22"/>
    </row>
    <row r="59" spans="1:10" ht="88.5" customHeight="1">
      <c r="A59" s="477" t="s">
        <v>484</v>
      </c>
      <c r="B59" s="477"/>
      <c r="C59" s="477"/>
      <c r="D59" s="477"/>
      <c r="E59" s="477"/>
      <c r="F59" s="477"/>
      <c r="G59" s="477"/>
      <c r="H59" s="477"/>
      <c r="I59" s="477"/>
      <c r="J59" s="45"/>
    </row>
    <row r="60" spans="1:9" ht="15">
      <c r="A60" s="21" t="s">
        <v>129</v>
      </c>
      <c r="B60" s="22"/>
      <c r="C60" s="22"/>
      <c r="D60" s="22"/>
      <c r="E60" s="22"/>
      <c r="F60" s="22"/>
      <c r="G60" s="23">
        <f>'Gral y X Prog.'!E54</f>
        <v>-34843763.18000001</v>
      </c>
      <c r="H60" s="22"/>
      <c r="I60" s="22"/>
    </row>
    <row r="61" spans="1:10" ht="15">
      <c r="A61" s="25"/>
      <c r="B61" s="26"/>
      <c r="C61" s="27"/>
      <c r="D61" s="27"/>
      <c r="E61" s="27"/>
      <c r="F61" s="27"/>
      <c r="J61" s="17" t="s">
        <v>233</v>
      </c>
    </row>
    <row r="62" spans="1:9" ht="27.75" customHeight="1">
      <c r="A62" s="477" t="s">
        <v>488</v>
      </c>
      <c r="B62" s="477"/>
      <c r="C62" s="477"/>
      <c r="D62" s="477"/>
      <c r="E62" s="477"/>
      <c r="F62" s="477"/>
      <c r="G62" s="477"/>
      <c r="H62" s="477"/>
      <c r="I62" s="477"/>
    </row>
    <row r="63" spans="1:6" ht="15">
      <c r="A63" s="25"/>
      <c r="B63" s="26"/>
      <c r="C63" s="27"/>
      <c r="D63" s="27"/>
      <c r="E63" s="27"/>
      <c r="F63" s="27"/>
    </row>
    <row r="64" spans="1:8" ht="15" customHeight="1">
      <c r="A64" s="25"/>
      <c r="B64" s="26"/>
      <c r="C64" s="483" t="s">
        <v>17</v>
      </c>
      <c r="D64" s="483"/>
      <c r="E64" s="483"/>
      <c r="F64" s="483"/>
      <c r="G64" s="483" t="s">
        <v>22</v>
      </c>
      <c r="H64" s="483"/>
    </row>
    <row r="65" spans="1:8" ht="14.25" customHeight="1">
      <c r="A65" s="25"/>
      <c r="B65" s="26"/>
      <c r="C65" s="495" t="s">
        <v>247</v>
      </c>
      <c r="D65" s="496"/>
      <c r="E65" s="496"/>
      <c r="F65" s="497"/>
      <c r="G65" s="498">
        <v>-106782778.93</v>
      </c>
      <c r="H65" s="499"/>
    </row>
    <row r="66" spans="1:8" ht="14.25" customHeight="1">
      <c r="A66" s="25"/>
      <c r="B66" s="26"/>
      <c r="C66" s="486" t="s">
        <v>485</v>
      </c>
      <c r="D66" s="487"/>
      <c r="E66" s="487"/>
      <c r="F66" s="488"/>
      <c r="G66" s="489">
        <v>2000000</v>
      </c>
      <c r="H66" s="490"/>
    </row>
    <row r="67" spans="1:8" ht="14.25" customHeight="1">
      <c r="A67" s="25"/>
      <c r="B67" s="26"/>
      <c r="C67" s="495" t="s">
        <v>486</v>
      </c>
      <c r="D67" s="496"/>
      <c r="E67" s="496"/>
      <c r="F67" s="497"/>
      <c r="G67" s="498">
        <f>1401513+5698902</f>
        <v>7100415</v>
      </c>
      <c r="H67" s="499"/>
    </row>
    <row r="68" spans="1:8" ht="14.25" customHeight="1">
      <c r="A68" s="25"/>
      <c r="B68" s="26"/>
      <c r="C68" s="486" t="s">
        <v>305</v>
      </c>
      <c r="D68" s="487"/>
      <c r="E68" s="487"/>
      <c r="F68" s="488"/>
      <c r="G68" s="489">
        <f>48000000+1165500+13673100.75</f>
        <v>62838600.75</v>
      </c>
      <c r="H68" s="490"/>
    </row>
    <row r="69" spans="1:8" ht="15">
      <c r="A69" s="25"/>
      <c r="B69" s="26"/>
      <c r="C69" s="491" t="s">
        <v>56</v>
      </c>
      <c r="D69" s="492"/>
      <c r="E69" s="492"/>
      <c r="F69" s="493"/>
      <c r="G69" s="494">
        <f>SUM(G65:H68)</f>
        <v>-34843763.18000001</v>
      </c>
      <c r="H69" s="483"/>
    </row>
    <row r="70" spans="1:6" ht="15">
      <c r="A70" s="25"/>
      <c r="B70" s="26"/>
      <c r="C70" s="27"/>
      <c r="D70" s="27"/>
      <c r="E70" s="27"/>
      <c r="F70" s="27"/>
    </row>
    <row r="71" spans="1:6" ht="15">
      <c r="A71" s="25"/>
      <c r="B71" s="26"/>
      <c r="C71" s="27"/>
      <c r="D71" s="27"/>
      <c r="E71" s="27"/>
      <c r="F71" s="27"/>
    </row>
    <row r="72" spans="1:6" ht="15">
      <c r="A72" s="25"/>
      <c r="B72" s="26"/>
      <c r="C72" s="27"/>
      <c r="D72" s="27"/>
      <c r="E72" s="27"/>
      <c r="F72" s="27"/>
    </row>
    <row r="73" spans="1:6" ht="15">
      <c r="A73" s="25"/>
      <c r="B73" s="26"/>
      <c r="C73" s="27"/>
      <c r="D73" s="27"/>
      <c r="E73" s="27"/>
      <c r="F73" s="27"/>
    </row>
    <row r="74" spans="1:6" ht="15">
      <c r="A74" s="25"/>
      <c r="B74" s="26"/>
      <c r="C74" s="27"/>
      <c r="D74" s="27"/>
      <c r="E74" s="27"/>
      <c r="F74" s="27"/>
    </row>
    <row r="75" spans="1:6" ht="15">
      <c r="A75" s="25"/>
      <c r="B75" s="26"/>
      <c r="C75" s="27"/>
      <c r="D75" s="27"/>
      <c r="E75" s="27"/>
      <c r="F75" s="27"/>
    </row>
    <row r="76" spans="1:6" ht="15">
      <c r="A76" s="25"/>
      <c r="B76" s="26"/>
      <c r="C76" s="27"/>
      <c r="D76" s="27"/>
      <c r="E76" s="27"/>
      <c r="F76" s="27"/>
    </row>
    <row r="77" spans="1:6" ht="15">
      <c r="A77" s="25"/>
      <c r="B77" s="26"/>
      <c r="C77" s="27"/>
      <c r="D77" s="27"/>
      <c r="E77" s="27"/>
      <c r="F77" s="27"/>
    </row>
    <row r="78" spans="1:6" ht="15">
      <c r="A78" s="25"/>
      <c r="B78" s="26"/>
      <c r="C78" s="27"/>
      <c r="D78" s="27"/>
      <c r="E78" s="27"/>
      <c r="F78" s="27"/>
    </row>
    <row r="79" spans="1:6" ht="15">
      <c r="A79" s="25"/>
      <c r="B79" s="26"/>
      <c r="C79" s="27"/>
      <c r="D79" s="27"/>
      <c r="E79" s="27"/>
      <c r="F79" s="27"/>
    </row>
    <row r="80" spans="1:9" ht="16.5" customHeight="1">
      <c r="A80" s="476" t="s">
        <v>26</v>
      </c>
      <c r="B80" s="476"/>
      <c r="C80" s="476"/>
      <c r="D80" s="476"/>
      <c r="E80" s="476"/>
      <c r="F80" s="476"/>
      <c r="G80" s="476"/>
      <c r="H80" s="476"/>
      <c r="I80" s="476"/>
    </row>
    <row r="81" spans="1:10" ht="15">
      <c r="A81" s="28"/>
      <c r="B81" s="28"/>
      <c r="C81" s="28"/>
      <c r="D81" s="28"/>
      <c r="J81" s="356"/>
    </row>
    <row r="82" spans="1:9" ht="15">
      <c r="A82" s="21" t="s">
        <v>27</v>
      </c>
      <c r="B82" s="22"/>
      <c r="C82" s="22"/>
      <c r="D82" s="22"/>
      <c r="E82" s="24"/>
      <c r="F82" s="22"/>
      <c r="G82" s="24">
        <f>'Gral y X Prog.'!G42</f>
        <v>676040680.5600001</v>
      </c>
      <c r="H82" s="22"/>
      <c r="I82" s="22"/>
    </row>
    <row r="83" spans="1:9" ht="24.75" customHeight="1">
      <c r="A83" s="477" t="s">
        <v>489</v>
      </c>
      <c r="B83" s="477"/>
      <c r="C83" s="477"/>
      <c r="D83" s="477"/>
      <c r="E83" s="477"/>
      <c r="F83" s="477"/>
      <c r="G83" s="477"/>
      <c r="H83" s="477"/>
      <c r="I83" s="477"/>
    </row>
    <row r="84" spans="1:9" ht="15" customHeight="1">
      <c r="A84" s="18"/>
      <c r="B84" s="18"/>
      <c r="C84" s="18"/>
      <c r="D84" s="18"/>
      <c r="E84" s="18"/>
      <c r="F84" s="18"/>
      <c r="G84" s="18"/>
      <c r="H84" s="18"/>
      <c r="I84" s="65"/>
    </row>
    <row r="85" spans="1:9" ht="15">
      <c r="A85" s="29" t="s">
        <v>149</v>
      </c>
      <c r="I85" s="32"/>
    </row>
    <row r="86" ht="15">
      <c r="A86" s="29"/>
    </row>
    <row r="87" spans="2:11" ht="15">
      <c r="B87" s="483" t="s">
        <v>17</v>
      </c>
      <c r="C87" s="483"/>
      <c r="D87" s="483"/>
      <c r="E87" s="483"/>
      <c r="F87" s="483" t="s">
        <v>22</v>
      </c>
      <c r="G87" s="483"/>
      <c r="J87" s="357"/>
      <c r="K87" s="32"/>
    </row>
    <row r="88" spans="1:10" s="31" customFormat="1" ht="15" customHeight="1">
      <c r="A88" s="30"/>
      <c r="B88" s="454" t="s">
        <v>238</v>
      </c>
      <c r="C88" s="455"/>
      <c r="D88" s="455"/>
      <c r="E88" s="456"/>
      <c r="F88" s="479">
        <v>312235.35</v>
      </c>
      <c r="G88" s="480"/>
      <c r="I88" s="358"/>
      <c r="J88" s="38"/>
    </row>
    <row r="89" spans="1:10" s="31" customFormat="1" ht="15" customHeight="1">
      <c r="A89" s="30"/>
      <c r="B89" s="457" t="s">
        <v>306</v>
      </c>
      <c r="C89" s="458"/>
      <c r="D89" s="458"/>
      <c r="E89" s="459"/>
      <c r="F89" s="481">
        <v>-99271882.5</v>
      </c>
      <c r="G89" s="482"/>
      <c r="J89" s="38"/>
    </row>
    <row r="90" spans="1:10" s="31" customFormat="1" ht="15" customHeight="1">
      <c r="A90" s="30"/>
      <c r="B90" s="454" t="s">
        <v>324</v>
      </c>
      <c r="C90" s="455"/>
      <c r="D90" s="455"/>
      <c r="E90" s="456"/>
      <c r="F90" s="479">
        <v>31016823</v>
      </c>
      <c r="G90" s="480"/>
      <c r="J90" s="38"/>
    </row>
    <row r="91" spans="1:10" s="31" customFormat="1" ht="36" customHeight="1">
      <c r="A91" s="30"/>
      <c r="B91" s="457" t="s">
        <v>364</v>
      </c>
      <c r="C91" s="458"/>
      <c r="D91" s="458"/>
      <c r="E91" s="459"/>
      <c r="F91" s="481">
        <v>48001000</v>
      </c>
      <c r="G91" s="482"/>
      <c r="J91" s="38"/>
    </row>
    <row r="92" spans="1:10" s="31" customFormat="1" ht="15" customHeight="1">
      <c r="A92" s="30"/>
      <c r="B92" s="454" t="s">
        <v>382</v>
      </c>
      <c r="C92" s="455"/>
      <c r="D92" s="455"/>
      <c r="E92" s="456"/>
      <c r="F92" s="479">
        <v>60000000</v>
      </c>
      <c r="G92" s="480"/>
      <c r="J92" s="38"/>
    </row>
    <row r="93" spans="1:10" s="31" customFormat="1" ht="15" customHeight="1">
      <c r="A93" s="30"/>
      <c r="B93" s="457" t="s">
        <v>385</v>
      </c>
      <c r="C93" s="458"/>
      <c r="D93" s="458"/>
      <c r="E93" s="459"/>
      <c r="F93" s="481">
        <v>50000000</v>
      </c>
      <c r="G93" s="482"/>
      <c r="J93" s="38"/>
    </row>
    <row r="94" spans="1:10" s="31" customFormat="1" ht="30" customHeight="1">
      <c r="A94" s="30"/>
      <c r="B94" s="454" t="s">
        <v>241</v>
      </c>
      <c r="C94" s="455"/>
      <c r="D94" s="455"/>
      <c r="E94" s="456"/>
      <c r="F94" s="479">
        <v>2121548.73</v>
      </c>
      <c r="G94" s="480"/>
      <c r="J94" s="38"/>
    </row>
    <row r="95" spans="2:7" ht="15">
      <c r="B95" s="491" t="s">
        <v>38</v>
      </c>
      <c r="C95" s="492"/>
      <c r="D95" s="492"/>
      <c r="E95" s="493"/>
      <c r="F95" s="503">
        <f>SUM(F88:F94)</f>
        <v>92179724.58</v>
      </c>
      <c r="G95" s="493"/>
    </row>
    <row r="96" spans="9:11" ht="14.25">
      <c r="I96" s="32"/>
      <c r="J96" s="32"/>
      <c r="K96" s="32"/>
    </row>
    <row r="97" spans="1:11" ht="62.25" customHeight="1">
      <c r="A97" s="477" t="s">
        <v>490</v>
      </c>
      <c r="B97" s="477"/>
      <c r="C97" s="477"/>
      <c r="D97" s="477"/>
      <c r="E97" s="477"/>
      <c r="F97" s="477"/>
      <c r="G97" s="477"/>
      <c r="H97" s="477"/>
      <c r="I97" s="477"/>
      <c r="J97" s="32"/>
      <c r="K97" s="32"/>
    </row>
    <row r="98" spans="9:11" ht="14.25">
      <c r="I98" s="32"/>
      <c r="J98" s="32"/>
      <c r="K98" s="32"/>
    </row>
    <row r="99" spans="1:10" ht="15">
      <c r="A99" s="29" t="s">
        <v>150</v>
      </c>
      <c r="J99" s="44"/>
    </row>
    <row r="100" ht="15">
      <c r="A100" s="29"/>
    </row>
    <row r="101" spans="2:7" ht="15">
      <c r="B101" s="483" t="s">
        <v>17</v>
      </c>
      <c r="C101" s="483"/>
      <c r="D101" s="483"/>
      <c r="E101" s="483"/>
      <c r="F101" s="483" t="s">
        <v>22</v>
      </c>
      <c r="G101" s="483"/>
    </row>
    <row r="102" spans="2:7" ht="43.5" customHeight="1">
      <c r="B102" s="454" t="s">
        <v>410</v>
      </c>
      <c r="C102" s="455"/>
      <c r="D102" s="455"/>
      <c r="E102" s="456"/>
      <c r="F102" s="479">
        <v>10000000</v>
      </c>
      <c r="G102" s="480"/>
    </row>
    <row r="103" spans="2:7" ht="15.75" customHeight="1">
      <c r="B103" s="457" t="s">
        <v>451</v>
      </c>
      <c r="C103" s="458"/>
      <c r="D103" s="458"/>
      <c r="E103" s="459"/>
      <c r="F103" s="481">
        <v>10000000</v>
      </c>
      <c r="G103" s="482"/>
    </row>
    <row r="104" spans="2:7" ht="33.75" customHeight="1">
      <c r="B104" s="454" t="s">
        <v>342</v>
      </c>
      <c r="C104" s="455"/>
      <c r="D104" s="455"/>
      <c r="E104" s="456"/>
      <c r="F104" s="479">
        <v>15000000</v>
      </c>
      <c r="G104" s="480"/>
    </row>
    <row r="105" spans="2:7" ht="15.75" customHeight="1">
      <c r="B105" s="457" t="s">
        <v>343</v>
      </c>
      <c r="C105" s="458"/>
      <c r="D105" s="458"/>
      <c r="E105" s="459"/>
      <c r="F105" s="481">
        <v>30000000</v>
      </c>
      <c r="G105" s="482"/>
    </row>
    <row r="106" spans="2:7" ht="15.75" customHeight="1">
      <c r="B106" s="454" t="s">
        <v>452</v>
      </c>
      <c r="C106" s="455"/>
      <c r="D106" s="455"/>
      <c r="E106" s="456"/>
      <c r="F106" s="479">
        <v>30000000</v>
      </c>
      <c r="G106" s="480"/>
    </row>
    <row r="107" spans="2:7" ht="36.75" customHeight="1">
      <c r="B107" s="457" t="s">
        <v>457</v>
      </c>
      <c r="C107" s="458"/>
      <c r="D107" s="458"/>
      <c r="E107" s="459"/>
      <c r="F107" s="481">
        <v>40000000</v>
      </c>
      <c r="G107" s="482"/>
    </row>
    <row r="108" spans="2:7" ht="15.75" customHeight="1">
      <c r="B108" s="454" t="s">
        <v>463</v>
      </c>
      <c r="C108" s="455"/>
      <c r="D108" s="455"/>
      <c r="E108" s="456"/>
      <c r="F108" s="479">
        <v>9485000</v>
      </c>
      <c r="G108" s="480"/>
    </row>
    <row r="109" spans="2:7" ht="15.75" customHeight="1">
      <c r="B109" s="457" t="s">
        <v>459</v>
      </c>
      <c r="C109" s="458"/>
      <c r="D109" s="458"/>
      <c r="E109" s="459"/>
      <c r="F109" s="481">
        <v>11925000</v>
      </c>
      <c r="G109" s="482"/>
    </row>
    <row r="110" spans="2:7" ht="15.75" customHeight="1">
      <c r="B110" s="454" t="s">
        <v>462</v>
      </c>
      <c r="C110" s="455"/>
      <c r="D110" s="455"/>
      <c r="E110" s="456"/>
      <c r="F110" s="479">
        <v>10081430.469999999</v>
      </c>
      <c r="G110" s="480"/>
    </row>
    <row r="111" spans="2:7" ht="19.5" customHeight="1">
      <c r="B111" s="457" t="s">
        <v>449</v>
      </c>
      <c r="C111" s="458"/>
      <c r="D111" s="458"/>
      <c r="E111" s="459"/>
      <c r="F111" s="481">
        <v>9073225.91</v>
      </c>
      <c r="G111" s="482"/>
    </row>
    <row r="112" spans="2:7" ht="34.5" customHeight="1">
      <c r="B112" s="454" t="s">
        <v>470</v>
      </c>
      <c r="C112" s="455"/>
      <c r="D112" s="455"/>
      <c r="E112" s="456"/>
      <c r="F112" s="479">
        <v>5000000</v>
      </c>
      <c r="G112" s="480"/>
    </row>
    <row r="113" spans="2:7" ht="15" customHeight="1">
      <c r="B113" s="491" t="s">
        <v>38</v>
      </c>
      <c r="C113" s="492"/>
      <c r="D113" s="492"/>
      <c r="E113" s="493"/>
      <c r="F113" s="503">
        <f>SUM(F102:F112)</f>
        <v>180564656.38</v>
      </c>
      <c r="G113" s="493"/>
    </row>
    <row r="114" spans="2:7" ht="15" customHeight="1">
      <c r="B114" s="63"/>
      <c r="C114" s="63"/>
      <c r="D114" s="63"/>
      <c r="E114" s="63"/>
      <c r="F114" s="64"/>
      <c r="G114" s="64"/>
    </row>
    <row r="115" spans="2:7" ht="15" customHeight="1">
      <c r="B115" s="63"/>
      <c r="C115" s="63"/>
      <c r="D115" s="63"/>
      <c r="E115" s="63"/>
      <c r="F115" s="64"/>
      <c r="G115" s="64"/>
    </row>
    <row r="116" spans="2:7" ht="15" customHeight="1">
      <c r="B116" s="63"/>
      <c r="C116" s="63"/>
      <c r="D116" s="63"/>
      <c r="E116" s="63"/>
      <c r="F116" s="64"/>
      <c r="G116" s="64"/>
    </row>
    <row r="117" spans="2:7" ht="15" customHeight="1">
      <c r="B117" s="63"/>
      <c r="C117" s="63"/>
      <c r="D117" s="63"/>
      <c r="E117" s="63"/>
      <c r="F117" s="64"/>
      <c r="G117" s="64"/>
    </row>
    <row r="118" spans="2:7" ht="15" customHeight="1">
      <c r="B118" s="63"/>
      <c r="C118" s="63"/>
      <c r="D118" s="63"/>
      <c r="E118" s="63"/>
      <c r="F118" s="64"/>
      <c r="G118" s="64"/>
    </row>
    <row r="119" spans="1:7" s="27" customFormat="1" ht="15">
      <c r="A119" s="29" t="s">
        <v>289</v>
      </c>
      <c r="B119" s="39"/>
      <c r="C119" s="39"/>
      <c r="D119" s="39"/>
      <c r="E119" s="39"/>
      <c r="F119" s="40"/>
      <c r="G119" s="40"/>
    </row>
    <row r="120" spans="1:7" s="27" customFormat="1" ht="15">
      <c r="A120" s="29"/>
      <c r="B120" s="39"/>
      <c r="C120" s="39"/>
      <c r="D120" s="39"/>
      <c r="E120" s="39"/>
      <c r="F120" s="40"/>
      <c r="G120" s="40"/>
    </row>
    <row r="121" spans="2:7" s="27" customFormat="1" ht="15">
      <c r="B121" s="483" t="s">
        <v>17</v>
      </c>
      <c r="C121" s="483"/>
      <c r="D121" s="483"/>
      <c r="E121" s="483"/>
      <c r="F121" s="483" t="s">
        <v>22</v>
      </c>
      <c r="G121" s="483"/>
    </row>
    <row r="122" spans="2:7" s="27" customFormat="1" ht="18.75" customHeight="1">
      <c r="B122" s="454" t="s">
        <v>310</v>
      </c>
      <c r="C122" s="455"/>
      <c r="D122" s="455"/>
      <c r="E122" s="456"/>
      <c r="F122" s="479">
        <v>5053394.8</v>
      </c>
      <c r="G122" s="480"/>
    </row>
    <row r="123" spans="2:7" s="27" customFormat="1" ht="36" customHeight="1">
      <c r="B123" s="457" t="s">
        <v>414</v>
      </c>
      <c r="C123" s="458"/>
      <c r="D123" s="458"/>
      <c r="E123" s="459"/>
      <c r="F123" s="481">
        <v>7500000</v>
      </c>
      <c r="G123" s="482"/>
    </row>
    <row r="124" spans="2:7" s="27" customFormat="1" ht="40.5" customHeight="1">
      <c r="B124" s="454" t="s">
        <v>401</v>
      </c>
      <c r="C124" s="455"/>
      <c r="D124" s="455"/>
      <c r="E124" s="456"/>
      <c r="F124" s="479">
        <v>180000000</v>
      </c>
      <c r="G124" s="480"/>
    </row>
    <row r="125" spans="2:7" s="27" customFormat="1" ht="55.5" customHeight="1">
      <c r="B125" s="457" t="s">
        <v>332</v>
      </c>
      <c r="C125" s="458"/>
      <c r="D125" s="458"/>
      <c r="E125" s="459"/>
      <c r="F125" s="481">
        <v>-161257095.2</v>
      </c>
      <c r="G125" s="482"/>
    </row>
    <row r="126" spans="2:7" s="27" customFormat="1" ht="15">
      <c r="B126" s="491" t="s">
        <v>38</v>
      </c>
      <c r="C126" s="492"/>
      <c r="D126" s="492"/>
      <c r="E126" s="493"/>
      <c r="F126" s="494">
        <f>5053394.8+7500000+180000000-161257095.2</f>
        <v>31296299.600000024</v>
      </c>
      <c r="G126" s="483"/>
    </row>
    <row r="127" spans="2:7" s="27" customFormat="1" ht="15">
      <c r="B127" s="39"/>
      <c r="C127" s="39"/>
      <c r="D127" s="39"/>
      <c r="E127" s="39"/>
      <c r="F127" s="40"/>
      <c r="G127" s="40"/>
    </row>
    <row r="128" spans="1:9" s="27" customFormat="1" ht="75" customHeight="1">
      <c r="A128" s="477" t="s">
        <v>491</v>
      </c>
      <c r="B128" s="477"/>
      <c r="C128" s="477"/>
      <c r="D128" s="477"/>
      <c r="E128" s="477"/>
      <c r="F128" s="477"/>
      <c r="G128" s="477"/>
      <c r="H128" s="477"/>
      <c r="I128" s="477"/>
    </row>
    <row r="129" spans="2:7" s="27" customFormat="1" ht="15">
      <c r="B129" s="39"/>
      <c r="C129" s="39"/>
      <c r="D129" s="39"/>
      <c r="E129" s="39"/>
      <c r="F129" s="40"/>
      <c r="G129" s="40"/>
    </row>
    <row r="130" spans="1:7" s="27" customFormat="1" ht="15">
      <c r="A130" s="29" t="s">
        <v>291</v>
      </c>
      <c r="B130" s="29"/>
      <c r="C130" s="39"/>
      <c r="D130" s="39"/>
      <c r="E130" s="39"/>
      <c r="F130" s="40"/>
      <c r="G130" s="40"/>
    </row>
    <row r="131" spans="2:7" s="27" customFormat="1" ht="15">
      <c r="B131" s="39"/>
      <c r="C131" s="39"/>
      <c r="D131" s="39"/>
      <c r="E131" s="39"/>
      <c r="F131" s="40"/>
      <c r="G131" s="40"/>
    </row>
    <row r="132" spans="2:7" s="27" customFormat="1" ht="15">
      <c r="B132" s="483" t="s">
        <v>17</v>
      </c>
      <c r="C132" s="483"/>
      <c r="D132" s="483"/>
      <c r="E132" s="483"/>
      <c r="F132" s="483" t="s">
        <v>22</v>
      </c>
      <c r="G132" s="483"/>
    </row>
    <row r="133" spans="2:7" s="27" customFormat="1" ht="26.25" customHeight="1">
      <c r="B133" s="454" t="s">
        <v>384</v>
      </c>
      <c r="C133" s="455"/>
      <c r="D133" s="455"/>
      <c r="E133" s="456"/>
      <c r="F133" s="460">
        <v>25000000</v>
      </c>
      <c r="G133" s="461"/>
    </row>
    <row r="134" spans="2:7" s="27" customFormat="1" ht="41.25" customHeight="1">
      <c r="B134" s="457" t="s">
        <v>312</v>
      </c>
      <c r="C134" s="458"/>
      <c r="D134" s="458"/>
      <c r="E134" s="459"/>
      <c r="F134" s="462">
        <v>40000000</v>
      </c>
      <c r="G134" s="463"/>
    </row>
    <row r="135" spans="2:7" s="27" customFormat="1" ht="18.75" customHeight="1">
      <c r="B135" s="454" t="s">
        <v>453</v>
      </c>
      <c r="C135" s="455"/>
      <c r="D135" s="455"/>
      <c r="E135" s="456"/>
      <c r="F135" s="460">
        <v>50000000</v>
      </c>
      <c r="G135" s="461"/>
    </row>
    <row r="136" spans="2:7" s="27" customFormat="1" ht="42.75" customHeight="1">
      <c r="B136" s="457" t="s">
        <v>454</v>
      </c>
      <c r="C136" s="458"/>
      <c r="D136" s="458"/>
      <c r="E136" s="459"/>
      <c r="F136" s="462">
        <v>100000000</v>
      </c>
      <c r="G136" s="463"/>
    </row>
    <row r="137" spans="2:7" s="27" customFormat="1" ht="18.75" customHeight="1">
      <c r="B137" s="454" t="s">
        <v>460</v>
      </c>
      <c r="C137" s="455"/>
      <c r="D137" s="455"/>
      <c r="E137" s="456"/>
      <c r="F137" s="460">
        <v>20000000</v>
      </c>
      <c r="G137" s="461"/>
    </row>
    <row r="138" spans="2:7" s="27" customFormat="1" ht="15">
      <c r="B138" s="491" t="s">
        <v>38</v>
      </c>
      <c r="C138" s="492"/>
      <c r="D138" s="492"/>
      <c r="E138" s="493"/>
      <c r="F138" s="494">
        <f>SUM(F133:F160)</f>
        <v>260000000</v>
      </c>
      <c r="G138" s="483"/>
    </row>
    <row r="139" spans="2:7" s="27" customFormat="1" ht="15">
      <c r="B139" s="39"/>
      <c r="C139" s="39"/>
      <c r="D139" s="39"/>
      <c r="E139" s="39"/>
      <c r="F139" s="40"/>
      <c r="G139" s="40"/>
    </row>
    <row r="140" spans="1:7" s="27" customFormat="1" ht="15">
      <c r="A140" s="25" t="s">
        <v>234</v>
      </c>
      <c r="B140" s="39"/>
      <c r="C140" s="39"/>
      <c r="D140" s="39"/>
      <c r="E140" s="39"/>
      <c r="F140" s="40"/>
      <c r="G140" s="40"/>
    </row>
    <row r="141" spans="2:7" s="27" customFormat="1" ht="15">
      <c r="B141" s="39"/>
      <c r="C141" s="39"/>
      <c r="D141" s="39"/>
      <c r="E141" s="39"/>
      <c r="F141" s="40"/>
      <c r="G141" s="40"/>
    </row>
    <row r="142" spans="2:7" s="27" customFormat="1" ht="15">
      <c r="B142" s="483" t="s">
        <v>17</v>
      </c>
      <c r="C142" s="483"/>
      <c r="D142" s="483"/>
      <c r="E142" s="483"/>
      <c r="F142" s="483" t="s">
        <v>22</v>
      </c>
      <c r="G142" s="483"/>
    </row>
    <row r="143" spans="2:7" s="27" customFormat="1" ht="39" customHeight="1">
      <c r="B143" s="454" t="s">
        <v>367</v>
      </c>
      <c r="C143" s="455"/>
      <c r="D143" s="455"/>
      <c r="E143" s="456"/>
      <c r="F143" s="460">
        <f>+'Prog-III Detalle'!C39</f>
        <v>12000000</v>
      </c>
      <c r="G143" s="461"/>
    </row>
    <row r="144" spans="2:7" s="27" customFormat="1" ht="18.75" customHeight="1">
      <c r="B144" s="457" t="s">
        <v>422</v>
      </c>
      <c r="C144" s="458"/>
      <c r="D144" s="458"/>
      <c r="E144" s="459"/>
      <c r="F144" s="462">
        <f>+'Prog-III Detalle'!C40</f>
        <v>25000000</v>
      </c>
      <c r="G144" s="463"/>
    </row>
    <row r="145" spans="2:7" s="27" customFormat="1" ht="18.75" customHeight="1">
      <c r="B145" s="454" t="s">
        <v>436</v>
      </c>
      <c r="C145" s="455"/>
      <c r="D145" s="455"/>
      <c r="E145" s="456"/>
      <c r="F145" s="460">
        <f>+'Prog-III Detalle'!C41</f>
        <v>100000000</v>
      </c>
      <c r="G145" s="461"/>
    </row>
    <row r="146" spans="2:7" s="27" customFormat="1" ht="15">
      <c r="B146" s="483" t="s">
        <v>38</v>
      </c>
      <c r="C146" s="483"/>
      <c r="D146" s="483"/>
      <c r="E146" s="483"/>
      <c r="F146" s="484">
        <f>SUM(F143:F162)</f>
        <v>142000000</v>
      </c>
      <c r="G146" s="485"/>
    </row>
    <row r="147" spans="2:7" s="27" customFormat="1" ht="15">
      <c r="B147" s="39"/>
      <c r="C147" s="39"/>
      <c r="D147" s="39"/>
      <c r="E147" s="39"/>
      <c r="F147" s="40"/>
      <c r="G147" s="40"/>
    </row>
    <row r="148" spans="2:7" s="27" customFormat="1" ht="15">
      <c r="B148" s="39"/>
      <c r="C148" s="39"/>
      <c r="D148" s="39"/>
      <c r="E148" s="39"/>
      <c r="F148" s="40"/>
      <c r="G148" s="40"/>
    </row>
    <row r="149" spans="2:7" s="27" customFormat="1" ht="15">
      <c r="B149" s="39"/>
      <c r="C149" s="39"/>
      <c r="D149" s="39"/>
      <c r="E149" s="39"/>
      <c r="F149" s="40"/>
      <c r="G149" s="40"/>
    </row>
    <row r="150" spans="2:7" s="27" customFormat="1" ht="15">
      <c r="B150" s="39"/>
      <c r="C150" s="39"/>
      <c r="D150" s="39"/>
      <c r="E150" s="39"/>
      <c r="F150" s="40"/>
      <c r="G150" s="40"/>
    </row>
    <row r="151" spans="2:7" s="27" customFormat="1" ht="15">
      <c r="B151" s="39"/>
      <c r="C151" s="39"/>
      <c r="D151" s="39"/>
      <c r="E151" s="39"/>
      <c r="F151" s="40"/>
      <c r="G151" s="40"/>
    </row>
    <row r="152" spans="2:7" s="27" customFormat="1" ht="15">
      <c r="B152" s="39"/>
      <c r="C152" s="39"/>
      <c r="D152" s="39"/>
      <c r="E152" s="39"/>
      <c r="F152" s="40"/>
      <c r="G152" s="40"/>
    </row>
    <row r="153" spans="1:9" s="31" customFormat="1" ht="21.75" customHeight="1">
      <c r="A153" s="71" t="s">
        <v>153</v>
      </c>
      <c r="B153" s="72"/>
      <c r="C153" s="72"/>
      <c r="D153" s="72"/>
      <c r="E153" s="72"/>
      <c r="F153" s="72"/>
      <c r="G153" s="73">
        <f>+'Gral y X Prog.'!G63</f>
        <v>158749406.9</v>
      </c>
      <c r="H153" s="72"/>
      <c r="I153" s="72"/>
    </row>
    <row r="154" spans="2:7" s="27" customFormat="1" ht="15">
      <c r="B154" s="39"/>
      <c r="C154" s="39"/>
      <c r="D154" s="39"/>
      <c r="E154" s="39"/>
      <c r="F154" s="40"/>
      <c r="G154" s="40"/>
    </row>
    <row r="155" spans="2:7" s="27" customFormat="1" ht="15" customHeight="1">
      <c r="B155" s="483" t="s">
        <v>17</v>
      </c>
      <c r="C155" s="483"/>
      <c r="D155" s="483"/>
      <c r="E155" s="483"/>
      <c r="F155" s="483" t="s">
        <v>22</v>
      </c>
      <c r="G155" s="483"/>
    </row>
    <row r="156" spans="2:7" s="27" customFormat="1" ht="32.25" customHeight="1">
      <c r="B156" s="454" t="s">
        <v>373</v>
      </c>
      <c r="C156" s="455"/>
      <c r="D156" s="455"/>
      <c r="E156" s="456"/>
      <c r="F156" s="479">
        <v>10000000</v>
      </c>
      <c r="G156" s="480"/>
    </row>
    <row r="157" spans="2:7" s="27" customFormat="1" ht="35.25" customHeight="1">
      <c r="B157" s="457" t="s">
        <v>381</v>
      </c>
      <c r="C157" s="458"/>
      <c r="D157" s="458"/>
      <c r="E157" s="459"/>
      <c r="F157" s="481">
        <v>20000000</v>
      </c>
      <c r="G157" s="482"/>
    </row>
    <row r="158" spans="2:7" s="27" customFormat="1" ht="40.5" customHeight="1">
      <c r="B158" s="454" t="s">
        <v>447</v>
      </c>
      <c r="C158" s="455"/>
      <c r="D158" s="455"/>
      <c r="E158" s="456"/>
      <c r="F158" s="479">
        <v>60749406.9</v>
      </c>
      <c r="G158" s="480"/>
    </row>
    <row r="159" spans="2:7" s="27" customFormat="1" ht="32.25" customHeight="1">
      <c r="B159" s="457" t="s">
        <v>419</v>
      </c>
      <c r="C159" s="458"/>
      <c r="D159" s="458"/>
      <c r="E159" s="459"/>
      <c r="F159" s="481">
        <v>10000000</v>
      </c>
      <c r="G159" s="482"/>
    </row>
    <row r="160" spans="2:7" s="27" customFormat="1" ht="32.25" customHeight="1">
      <c r="B160" s="457" t="s">
        <v>380</v>
      </c>
      <c r="C160" s="458"/>
      <c r="D160" s="458"/>
      <c r="E160" s="459"/>
      <c r="F160" s="462">
        <v>25000000</v>
      </c>
      <c r="G160" s="463"/>
    </row>
    <row r="161" spans="2:7" s="27" customFormat="1" ht="32.25" customHeight="1">
      <c r="B161" s="457" t="s">
        <v>368</v>
      </c>
      <c r="C161" s="458"/>
      <c r="D161" s="458"/>
      <c r="E161" s="459"/>
      <c r="F161" s="462">
        <f>+'Prog-III Detalle'!C42</f>
        <v>28000000</v>
      </c>
      <c r="G161" s="463"/>
    </row>
    <row r="162" spans="2:7" s="27" customFormat="1" ht="32.25" customHeight="1">
      <c r="B162" s="454" t="s">
        <v>416</v>
      </c>
      <c r="C162" s="455"/>
      <c r="D162" s="455"/>
      <c r="E162" s="456"/>
      <c r="F162" s="460">
        <f>+'Prog-III Detalle'!C43</f>
        <v>5000000</v>
      </c>
      <c r="G162" s="461"/>
    </row>
    <row r="163" spans="2:7" s="27" customFormat="1" ht="15">
      <c r="B163" s="483" t="s">
        <v>38</v>
      </c>
      <c r="C163" s="483"/>
      <c r="D163" s="483"/>
      <c r="E163" s="483"/>
      <c r="F163" s="484">
        <f>SUM(F156:F162)</f>
        <v>158749406.9</v>
      </c>
      <c r="G163" s="485"/>
    </row>
    <row r="164" spans="2:9" s="27" customFormat="1" ht="15">
      <c r="B164" s="39"/>
      <c r="C164" s="39"/>
      <c r="D164" s="39"/>
      <c r="E164" s="39"/>
      <c r="F164" s="40"/>
      <c r="G164" s="40"/>
      <c r="H164" s="18"/>
      <c r="I164" s="18"/>
    </row>
    <row r="165" spans="2:9" s="27" customFormat="1" ht="15">
      <c r="B165" s="39"/>
      <c r="C165" s="39"/>
      <c r="D165" s="39"/>
      <c r="E165" s="39"/>
      <c r="F165" s="40"/>
      <c r="G165" s="40"/>
      <c r="H165" s="17"/>
      <c r="I165" s="17"/>
    </row>
    <row r="166" spans="2:9" s="27" customFormat="1" ht="15">
      <c r="B166" s="39"/>
      <c r="C166" s="39"/>
      <c r="D166" s="39"/>
      <c r="E166" s="39"/>
      <c r="F166" s="40"/>
      <c r="G166" s="40"/>
      <c r="H166" s="17"/>
      <c r="I166" s="17"/>
    </row>
    <row r="167" spans="2:9" s="27" customFormat="1" ht="15">
      <c r="B167" s="39"/>
      <c r="C167" s="39"/>
      <c r="D167" s="39"/>
      <c r="E167" s="39"/>
      <c r="F167" s="40"/>
      <c r="G167" s="40"/>
      <c r="H167" s="17"/>
      <c r="I167" s="17"/>
    </row>
    <row r="168" spans="2:9" s="27" customFormat="1" ht="15">
      <c r="B168" s="39"/>
      <c r="C168" s="39"/>
      <c r="D168" s="39"/>
      <c r="E168" s="39"/>
      <c r="F168" s="40"/>
      <c r="G168" s="40"/>
      <c r="H168" s="17"/>
      <c r="I168" s="17"/>
    </row>
    <row r="169" spans="2:9" s="27" customFormat="1" ht="15">
      <c r="B169" s="39"/>
      <c r="C169" s="39"/>
      <c r="D169" s="39"/>
      <c r="E169" s="39"/>
      <c r="F169" s="40"/>
      <c r="G169" s="40"/>
      <c r="H169" s="17"/>
      <c r="I169" s="44"/>
    </row>
    <row r="170" spans="2:9" s="27" customFormat="1" ht="15">
      <c r="B170" s="39"/>
      <c r="C170" s="39"/>
      <c r="D170" s="39"/>
      <c r="E170" s="39"/>
      <c r="F170" s="40"/>
      <c r="G170" s="40"/>
      <c r="H170" s="17"/>
      <c r="I170" s="44"/>
    </row>
    <row r="171" spans="2:9" s="27" customFormat="1" ht="15">
      <c r="B171" s="39"/>
      <c r="C171" s="39"/>
      <c r="D171" s="39"/>
      <c r="E171" s="39"/>
      <c r="F171" s="40"/>
      <c r="G171" s="40"/>
      <c r="H171" s="17"/>
      <c r="I171" s="44"/>
    </row>
    <row r="172" spans="2:9" s="27" customFormat="1" ht="15">
      <c r="B172" s="39"/>
      <c r="C172" s="39"/>
      <c r="D172" s="39"/>
      <c r="E172" s="39"/>
      <c r="F172" s="40"/>
      <c r="G172" s="40"/>
      <c r="H172" s="17"/>
      <c r="I172" s="44"/>
    </row>
    <row r="173" spans="2:9" s="27" customFormat="1" ht="15">
      <c r="B173" s="39"/>
      <c r="C173" s="39"/>
      <c r="D173" s="39"/>
      <c r="E173" s="39"/>
      <c r="F173" s="40"/>
      <c r="G173" s="40"/>
      <c r="H173" s="17"/>
      <c r="I173" s="44"/>
    </row>
    <row r="174" spans="2:9" s="27" customFormat="1" ht="15">
      <c r="B174" s="39"/>
      <c r="C174" s="39"/>
      <c r="D174" s="39"/>
      <c r="E174" s="39"/>
      <c r="F174" s="40"/>
      <c r="G174" s="40"/>
      <c r="H174" s="17"/>
      <c r="I174" s="44"/>
    </row>
    <row r="175" spans="2:9" s="27" customFormat="1" ht="15">
      <c r="B175" s="39"/>
      <c r="C175" s="39"/>
      <c r="D175" s="39"/>
      <c r="E175" s="39"/>
      <c r="F175" s="40"/>
      <c r="G175" s="40"/>
      <c r="H175" s="17"/>
      <c r="I175" s="44"/>
    </row>
    <row r="176" spans="2:9" s="27" customFormat="1" ht="15">
      <c r="B176" s="39"/>
      <c r="C176" s="39"/>
      <c r="D176" s="39"/>
      <c r="E176" s="39"/>
      <c r="F176" s="40"/>
      <c r="G176" s="40"/>
      <c r="H176" s="17"/>
      <c r="I176" s="44"/>
    </row>
    <row r="177" spans="2:9" s="27" customFormat="1" ht="15">
      <c r="B177" s="39"/>
      <c r="C177" s="39"/>
      <c r="D177" s="39"/>
      <c r="E177" s="39"/>
      <c r="F177" s="40"/>
      <c r="G177" s="40"/>
      <c r="H177" s="17"/>
      <c r="I177" s="44"/>
    </row>
    <row r="178" spans="2:9" s="27" customFormat="1" ht="15">
      <c r="B178" s="39"/>
      <c r="C178" s="39"/>
      <c r="D178" s="39"/>
      <c r="E178" s="39"/>
      <c r="F178" s="40"/>
      <c r="G178" s="40"/>
      <c r="H178" s="17"/>
      <c r="I178" s="44"/>
    </row>
    <row r="179" spans="2:9" s="27" customFormat="1" ht="15">
      <c r="B179" s="39"/>
      <c r="C179" s="39"/>
      <c r="D179" s="39"/>
      <c r="E179" s="39"/>
      <c r="F179" s="40"/>
      <c r="G179" s="40"/>
      <c r="H179" s="17"/>
      <c r="I179" s="44"/>
    </row>
    <row r="180" spans="2:9" s="27" customFormat="1" ht="15">
      <c r="B180" s="39"/>
      <c r="C180" s="39"/>
      <c r="D180" s="39"/>
      <c r="E180" s="39"/>
      <c r="F180" s="40"/>
      <c r="G180" s="40"/>
      <c r="H180" s="17"/>
      <c r="I180" s="44"/>
    </row>
    <row r="181" spans="2:9" s="27" customFormat="1" ht="15">
      <c r="B181" s="39"/>
      <c r="C181" s="39"/>
      <c r="D181" s="39"/>
      <c r="E181" s="39"/>
      <c r="F181" s="40"/>
      <c r="G181" s="40"/>
      <c r="H181" s="17"/>
      <c r="I181" s="44"/>
    </row>
    <row r="182" spans="2:9" s="27" customFormat="1" ht="15">
      <c r="B182" s="39"/>
      <c r="C182" s="39"/>
      <c r="D182" s="39"/>
      <c r="E182" s="39"/>
      <c r="F182" s="40"/>
      <c r="G182" s="40"/>
      <c r="H182" s="17"/>
      <c r="I182" s="44"/>
    </row>
    <row r="183" spans="2:9" s="27" customFormat="1" ht="15">
      <c r="B183" s="39"/>
      <c r="C183" s="39"/>
      <c r="D183" s="39"/>
      <c r="E183" s="39"/>
      <c r="F183" s="40"/>
      <c r="G183" s="40"/>
      <c r="H183" s="17"/>
      <c r="I183" s="44"/>
    </row>
    <row r="184" spans="2:9" s="27" customFormat="1" ht="15">
      <c r="B184" s="39"/>
      <c r="C184" s="39"/>
      <c r="D184" s="39"/>
      <c r="E184" s="39"/>
      <c r="F184" s="40"/>
      <c r="G184" s="40"/>
      <c r="H184" s="17"/>
      <c r="I184" s="44"/>
    </row>
    <row r="185" spans="2:9" s="27" customFormat="1" ht="15">
      <c r="B185" s="39"/>
      <c r="C185" s="39"/>
      <c r="D185" s="39"/>
      <c r="E185" s="39"/>
      <c r="F185" s="40"/>
      <c r="G185" s="40"/>
      <c r="H185" s="17"/>
      <c r="I185" s="44"/>
    </row>
    <row r="186" spans="2:9" s="27" customFormat="1" ht="15">
      <c r="B186" s="39"/>
      <c r="C186" s="39"/>
      <c r="D186" s="39"/>
      <c r="E186" s="39"/>
      <c r="F186" s="40"/>
      <c r="G186" s="40"/>
      <c r="H186" s="17"/>
      <c r="I186" s="44"/>
    </row>
    <row r="187" spans="2:9" s="27" customFormat="1" ht="15">
      <c r="B187" s="39"/>
      <c r="C187" s="39"/>
      <c r="D187" s="39"/>
      <c r="E187" s="39"/>
      <c r="F187" s="40"/>
      <c r="G187" s="40"/>
      <c r="H187" s="17"/>
      <c r="I187" s="44"/>
    </row>
    <row r="188" spans="2:9" s="27" customFormat="1" ht="15">
      <c r="B188" s="39"/>
      <c r="C188" s="39"/>
      <c r="D188" s="39"/>
      <c r="E188" s="39"/>
      <c r="F188" s="40"/>
      <c r="G188" s="40"/>
      <c r="H188" s="17"/>
      <c r="I188" s="44"/>
    </row>
    <row r="189" spans="2:9" s="27" customFormat="1" ht="15">
      <c r="B189" s="39"/>
      <c r="C189" s="39"/>
      <c r="D189" s="39"/>
      <c r="E189" s="39"/>
      <c r="F189" s="40"/>
      <c r="G189" s="40"/>
      <c r="H189" s="17"/>
      <c r="I189" s="44"/>
    </row>
    <row r="190" spans="2:9" s="27" customFormat="1" ht="15">
      <c r="B190" s="39"/>
      <c r="C190" s="39"/>
      <c r="D190" s="39"/>
      <c r="E190" s="39"/>
      <c r="F190" s="40"/>
      <c r="G190" s="40"/>
      <c r="H190" s="17"/>
      <c r="I190" s="44"/>
    </row>
    <row r="191" spans="2:9" s="27" customFormat="1" ht="15">
      <c r="B191" s="39"/>
      <c r="C191" s="39"/>
      <c r="D191" s="39"/>
      <c r="E191" s="39"/>
      <c r="F191" s="40"/>
      <c r="G191" s="40"/>
      <c r="H191" s="17"/>
      <c r="I191" s="44"/>
    </row>
    <row r="192" spans="2:9" s="27" customFormat="1" ht="15">
      <c r="B192" s="39"/>
      <c r="C192" s="39"/>
      <c r="D192" s="39"/>
      <c r="E192" s="39"/>
      <c r="F192" s="40"/>
      <c r="G192" s="40"/>
      <c r="H192" s="17"/>
      <c r="I192" s="44"/>
    </row>
    <row r="193" spans="2:9" s="27" customFormat="1" ht="15">
      <c r="B193" s="39"/>
      <c r="C193" s="39"/>
      <c r="D193" s="39"/>
      <c r="E193" s="39"/>
      <c r="F193" s="40"/>
      <c r="G193" s="40"/>
      <c r="H193" s="17"/>
      <c r="I193" s="44"/>
    </row>
    <row r="194" spans="2:9" s="27" customFormat="1" ht="15">
      <c r="B194" s="39"/>
      <c r="C194" s="39"/>
      <c r="D194" s="39"/>
      <c r="E194" s="39"/>
      <c r="F194" s="40"/>
      <c r="G194" s="40"/>
      <c r="H194" s="17"/>
      <c r="I194" s="44"/>
    </row>
    <row r="195" spans="1:9" ht="15.75" customHeight="1">
      <c r="A195" s="476" t="s">
        <v>157</v>
      </c>
      <c r="B195" s="476"/>
      <c r="C195" s="476"/>
      <c r="D195" s="476"/>
      <c r="E195" s="476"/>
      <c r="F195" s="476"/>
      <c r="G195" s="476"/>
      <c r="H195" s="476"/>
      <c r="I195" s="476"/>
    </row>
    <row r="196" ht="14.25">
      <c r="D196" s="33"/>
    </row>
    <row r="197" spans="1:9" ht="15">
      <c r="A197" s="359" t="s">
        <v>128</v>
      </c>
      <c r="B197" s="360"/>
      <c r="C197" s="360"/>
      <c r="D197" s="360"/>
      <c r="E197" s="361"/>
      <c r="F197" s="360"/>
      <c r="G197" s="361">
        <f>'Gral y X Prog.'!I29</f>
        <v>2188364</v>
      </c>
      <c r="H197" s="360"/>
      <c r="I197" s="360"/>
    </row>
    <row r="198" spans="1:9" ht="41.25" customHeight="1">
      <c r="A198" s="477" t="s">
        <v>492</v>
      </c>
      <c r="B198" s="477"/>
      <c r="C198" s="477"/>
      <c r="D198" s="477"/>
      <c r="E198" s="477"/>
      <c r="F198" s="477"/>
      <c r="G198" s="477"/>
      <c r="H198" s="477"/>
      <c r="I198" s="477"/>
    </row>
    <row r="199" spans="1:9" ht="19.5" customHeight="1">
      <c r="A199" s="18"/>
      <c r="B199" s="18"/>
      <c r="C199" s="18"/>
      <c r="D199" s="18"/>
      <c r="E199" s="18"/>
      <c r="F199" s="18"/>
      <c r="G199" s="18"/>
      <c r="H199" s="18"/>
      <c r="I199" s="18"/>
    </row>
    <row r="200" spans="1:9" ht="15">
      <c r="A200" s="359" t="s">
        <v>27</v>
      </c>
      <c r="B200" s="360"/>
      <c r="C200" s="360"/>
      <c r="D200" s="360"/>
      <c r="E200" s="361"/>
      <c r="F200" s="360"/>
      <c r="G200" s="361">
        <f>'Gral y X Prog.'!I42</f>
        <v>82156124.41</v>
      </c>
      <c r="H200" s="360"/>
      <c r="I200" s="360"/>
    </row>
    <row r="201" spans="1:9" ht="27.75" customHeight="1">
      <c r="A201" s="478" t="s">
        <v>493</v>
      </c>
      <c r="B201" s="478"/>
      <c r="C201" s="478"/>
      <c r="D201" s="478"/>
      <c r="E201" s="478"/>
      <c r="F201" s="478"/>
      <c r="G201" s="478"/>
      <c r="H201" s="478"/>
      <c r="I201" s="478"/>
    </row>
    <row r="202" spans="1:6" ht="14.25">
      <c r="A202" s="477"/>
      <c r="B202" s="477"/>
      <c r="C202" s="477"/>
      <c r="D202" s="477"/>
      <c r="E202" s="477"/>
      <c r="F202" s="477"/>
    </row>
    <row r="203" ht="15">
      <c r="A203" s="29" t="s">
        <v>134</v>
      </c>
    </row>
    <row r="204" ht="15">
      <c r="A204" s="29"/>
    </row>
    <row r="205" spans="2:7" ht="15">
      <c r="B205" s="483" t="s">
        <v>17</v>
      </c>
      <c r="C205" s="483"/>
      <c r="D205" s="483"/>
      <c r="E205" s="483"/>
      <c r="F205" s="483" t="s">
        <v>22</v>
      </c>
      <c r="G205" s="483"/>
    </row>
    <row r="206" spans="2:7" ht="33.75" customHeight="1">
      <c r="B206" s="504" t="s">
        <v>359</v>
      </c>
      <c r="C206" s="505"/>
      <c r="D206" s="505"/>
      <c r="E206" s="506"/>
      <c r="F206" s="467">
        <v>2098985</v>
      </c>
      <c r="G206" s="468"/>
    </row>
    <row r="207" spans="2:7" ht="33.75" customHeight="1">
      <c r="B207" s="500" t="s">
        <v>353</v>
      </c>
      <c r="C207" s="501"/>
      <c r="D207" s="501"/>
      <c r="E207" s="502"/>
      <c r="F207" s="474">
        <v>1019385</v>
      </c>
      <c r="G207" s="475"/>
    </row>
    <row r="208" spans="2:7" ht="25.5" customHeight="1">
      <c r="B208" s="504" t="s">
        <v>350</v>
      </c>
      <c r="C208" s="505"/>
      <c r="D208" s="505"/>
      <c r="E208" s="506"/>
      <c r="F208" s="467">
        <v>1933053</v>
      </c>
      <c r="G208" s="468"/>
    </row>
    <row r="209" spans="2:7" ht="15">
      <c r="B209" s="483" t="s">
        <v>38</v>
      </c>
      <c r="C209" s="483"/>
      <c r="D209" s="483"/>
      <c r="E209" s="483"/>
      <c r="F209" s="484">
        <f>SUM(F206:F208)</f>
        <v>5051423</v>
      </c>
      <c r="G209" s="485"/>
    </row>
    <row r="212" ht="15">
      <c r="A212" s="29" t="s">
        <v>10</v>
      </c>
    </row>
    <row r="213" ht="15">
      <c r="A213" s="29"/>
    </row>
    <row r="214" spans="2:7" ht="15">
      <c r="B214" s="483" t="s">
        <v>17</v>
      </c>
      <c r="C214" s="483"/>
      <c r="D214" s="483"/>
      <c r="E214" s="483"/>
      <c r="F214" s="483" t="s">
        <v>22</v>
      </c>
      <c r="G214" s="483"/>
    </row>
    <row r="215" spans="2:7" ht="21.75" customHeight="1">
      <c r="B215" s="504" t="s">
        <v>350</v>
      </c>
      <c r="C215" s="505"/>
      <c r="D215" s="505"/>
      <c r="E215" s="506"/>
      <c r="F215" s="467">
        <v>1933053</v>
      </c>
      <c r="G215" s="468"/>
    </row>
    <row r="216" spans="2:7" ht="30" customHeight="1">
      <c r="B216" s="500" t="s">
        <v>264</v>
      </c>
      <c r="C216" s="501"/>
      <c r="D216" s="501"/>
      <c r="E216" s="502"/>
      <c r="F216" s="469">
        <v>2990848</v>
      </c>
      <c r="G216" s="470"/>
    </row>
    <row r="217" spans="2:7" ht="36.75" customHeight="1">
      <c r="B217" s="504" t="s">
        <v>348</v>
      </c>
      <c r="C217" s="505"/>
      <c r="D217" s="505"/>
      <c r="E217" s="506"/>
      <c r="F217" s="467">
        <v>3003211</v>
      </c>
      <c r="G217" s="468"/>
    </row>
    <row r="218" spans="2:7" ht="36" customHeight="1">
      <c r="B218" s="500" t="s">
        <v>374</v>
      </c>
      <c r="C218" s="501"/>
      <c r="D218" s="501"/>
      <c r="E218" s="502"/>
      <c r="F218" s="469">
        <v>2090260</v>
      </c>
      <c r="G218" s="470"/>
    </row>
    <row r="219" spans="2:7" ht="21.75" customHeight="1">
      <c r="B219" s="504" t="s">
        <v>437</v>
      </c>
      <c r="C219" s="505"/>
      <c r="D219" s="505"/>
      <c r="E219" s="506"/>
      <c r="F219" s="467">
        <v>2817364</v>
      </c>
      <c r="G219" s="468"/>
    </row>
    <row r="220" spans="2:7" ht="24" customHeight="1">
      <c r="B220" s="500" t="s">
        <v>263</v>
      </c>
      <c r="C220" s="501"/>
      <c r="D220" s="501"/>
      <c r="E220" s="502"/>
      <c r="F220" s="469">
        <v>1146609</v>
      </c>
      <c r="G220" s="470"/>
    </row>
    <row r="221" spans="2:7" ht="29.25" customHeight="1">
      <c r="B221" s="504" t="s">
        <v>265</v>
      </c>
      <c r="C221" s="505"/>
      <c r="D221" s="505"/>
      <c r="E221" s="506"/>
      <c r="F221" s="467">
        <v>706174</v>
      </c>
      <c r="G221" s="468"/>
    </row>
    <row r="222" spans="2:7" ht="36" customHeight="1">
      <c r="B222" s="500" t="s">
        <v>346</v>
      </c>
      <c r="C222" s="501"/>
      <c r="D222" s="501"/>
      <c r="E222" s="502"/>
      <c r="F222" s="469">
        <v>2008869</v>
      </c>
      <c r="G222" s="470"/>
    </row>
    <row r="223" spans="2:7" ht="41.25" customHeight="1">
      <c r="B223" s="504" t="s">
        <v>349</v>
      </c>
      <c r="C223" s="505"/>
      <c r="D223" s="505"/>
      <c r="E223" s="506"/>
      <c r="F223" s="467">
        <v>1725541</v>
      </c>
      <c r="G223" s="468"/>
    </row>
    <row r="224" spans="2:7" ht="15">
      <c r="B224" s="483" t="s">
        <v>38</v>
      </c>
      <c r="C224" s="483"/>
      <c r="D224" s="483"/>
      <c r="E224" s="483"/>
      <c r="F224" s="484">
        <f>SUM(F215:F223)</f>
        <v>18421929</v>
      </c>
      <c r="G224" s="485"/>
    </row>
    <row r="226" ht="14.25">
      <c r="I226" s="32"/>
    </row>
    <row r="227" ht="14.25">
      <c r="I227" s="32"/>
    </row>
    <row r="228" ht="14.25">
      <c r="I228" s="32"/>
    </row>
    <row r="229" ht="14.25">
      <c r="I229" s="32"/>
    </row>
    <row r="230" ht="14.25">
      <c r="I230" s="32"/>
    </row>
    <row r="231" spans="1:9" ht="14.25" customHeight="1">
      <c r="A231" s="29" t="s">
        <v>125</v>
      </c>
      <c r="I231" s="32"/>
    </row>
    <row r="232" ht="14.25" customHeight="1">
      <c r="A232" s="29"/>
    </row>
    <row r="233" spans="2:7" ht="15">
      <c r="B233" s="483" t="s">
        <v>17</v>
      </c>
      <c r="C233" s="483"/>
      <c r="D233" s="483"/>
      <c r="E233" s="483"/>
      <c r="F233" s="483" t="s">
        <v>22</v>
      </c>
      <c r="G233" s="483"/>
    </row>
    <row r="234" spans="2:7" ht="33" customHeight="1">
      <c r="B234" s="464" t="s">
        <v>267</v>
      </c>
      <c r="C234" s="465"/>
      <c r="D234" s="465"/>
      <c r="E234" s="466"/>
      <c r="F234" s="467">
        <v>63014.54</v>
      </c>
      <c r="G234" s="468"/>
    </row>
    <row r="235" spans="2:7" ht="16.5" customHeight="1">
      <c r="B235" s="471" t="s">
        <v>236</v>
      </c>
      <c r="C235" s="472"/>
      <c r="D235" s="472"/>
      <c r="E235" s="473"/>
      <c r="F235" s="469">
        <v>54041735.49</v>
      </c>
      <c r="G235" s="470"/>
    </row>
    <row r="236" spans="2:7" ht="32.25" customHeight="1">
      <c r="B236" s="464" t="s">
        <v>240</v>
      </c>
      <c r="C236" s="465"/>
      <c r="D236" s="465"/>
      <c r="E236" s="466"/>
      <c r="F236" s="467">
        <v>1888663</v>
      </c>
      <c r="G236" s="468"/>
    </row>
    <row r="237" spans="2:7" ht="33" customHeight="1">
      <c r="B237" s="471" t="s">
        <v>266</v>
      </c>
      <c r="C237" s="472"/>
      <c r="D237" s="472"/>
      <c r="E237" s="473"/>
      <c r="F237" s="469">
        <v>1929585</v>
      </c>
      <c r="G237" s="470"/>
    </row>
    <row r="238" spans="2:7" ht="15">
      <c r="B238" s="483" t="s">
        <v>38</v>
      </c>
      <c r="C238" s="483"/>
      <c r="D238" s="483"/>
      <c r="E238" s="483"/>
      <c r="F238" s="484">
        <f>SUM(F234:F237)</f>
        <v>57922998.03</v>
      </c>
      <c r="G238" s="485"/>
    </row>
    <row r="241" spans="1:7" ht="15">
      <c r="A241" s="29" t="s">
        <v>126</v>
      </c>
      <c r="G241" s="32"/>
    </row>
    <row r="242" ht="15" customHeight="1"/>
    <row r="243" spans="2:7" ht="15">
      <c r="B243" s="483" t="s">
        <v>17</v>
      </c>
      <c r="C243" s="483"/>
      <c r="D243" s="483"/>
      <c r="E243" s="483"/>
      <c r="F243" s="483" t="s">
        <v>22</v>
      </c>
      <c r="G243" s="483"/>
    </row>
    <row r="244" spans="2:7" ht="32.25" customHeight="1">
      <c r="B244" s="471" t="s">
        <v>161</v>
      </c>
      <c r="C244" s="472"/>
      <c r="D244" s="472"/>
      <c r="E244" s="473"/>
      <c r="F244" s="474">
        <v>970127.38</v>
      </c>
      <c r="G244" s="475"/>
    </row>
    <row r="245" spans="2:7" ht="32.25" customHeight="1">
      <c r="B245" s="471" t="s">
        <v>347</v>
      </c>
      <c r="C245" s="472"/>
      <c r="D245" s="472"/>
      <c r="E245" s="473"/>
      <c r="F245" s="474">
        <v>1722700</v>
      </c>
      <c r="G245" s="475"/>
    </row>
    <row r="246" spans="2:7" ht="15">
      <c r="B246" s="483" t="s">
        <v>38</v>
      </c>
      <c r="C246" s="483"/>
      <c r="D246" s="483"/>
      <c r="E246" s="483"/>
      <c r="F246" s="484">
        <f>SUM(F244:F245)</f>
        <v>2692827.38</v>
      </c>
      <c r="G246" s="485"/>
    </row>
  </sheetData>
  <sheetProtection/>
  <mergeCells count="198">
    <mergeCell ref="B138:E138"/>
    <mergeCell ref="F138:G138"/>
    <mergeCell ref="F133:G133"/>
    <mergeCell ref="B133:E133"/>
    <mergeCell ref="F135:G135"/>
    <mergeCell ref="F136:G136"/>
    <mergeCell ref="F137:G137"/>
    <mergeCell ref="B219:E219"/>
    <mergeCell ref="F216:G216"/>
    <mergeCell ref="F217:G217"/>
    <mergeCell ref="F218:G218"/>
    <mergeCell ref="F219:G219"/>
    <mergeCell ref="F122:G122"/>
    <mergeCell ref="F125:G125"/>
    <mergeCell ref="B132:E132"/>
    <mergeCell ref="F215:G215"/>
    <mergeCell ref="F134:G134"/>
    <mergeCell ref="B220:E220"/>
    <mergeCell ref="B221:E221"/>
    <mergeCell ref="F220:G220"/>
    <mergeCell ref="F221:G221"/>
    <mergeCell ref="B135:E135"/>
    <mergeCell ref="B136:E136"/>
    <mergeCell ref="B137:E137"/>
    <mergeCell ref="B160:E160"/>
    <mergeCell ref="F208:G208"/>
    <mergeCell ref="B208:E208"/>
    <mergeCell ref="B134:E134"/>
    <mergeCell ref="F103:G103"/>
    <mergeCell ref="F104:G104"/>
    <mergeCell ref="F105:G105"/>
    <mergeCell ref="F106:G106"/>
    <mergeCell ref="F107:G107"/>
    <mergeCell ref="F108:G108"/>
    <mergeCell ref="F109:G109"/>
    <mergeCell ref="B125:E125"/>
    <mergeCell ref="B106:E106"/>
    <mergeCell ref="B107:E107"/>
    <mergeCell ref="F110:G110"/>
    <mergeCell ref="F111:G111"/>
    <mergeCell ref="F112:G112"/>
    <mergeCell ref="B108:E108"/>
    <mergeCell ref="B109:E109"/>
    <mergeCell ref="B110:E110"/>
    <mergeCell ref="B111:E111"/>
    <mergeCell ref="B112:E112"/>
    <mergeCell ref="B16:E16"/>
    <mergeCell ref="F16:G16"/>
    <mergeCell ref="A7:E7"/>
    <mergeCell ref="A8:I8"/>
    <mergeCell ref="F233:G233"/>
    <mergeCell ref="B223:E223"/>
    <mergeCell ref="B233:E233"/>
    <mergeCell ref="B222:E222"/>
    <mergeCell ref="B205:E205"/>
    <mergeCell ref="A202:F202"/>
    <mergeCell ref="F224:G224"/>
    <mergeCell ref="B236:E236"/>
    <mergeCell ref="B215:E215"/>
    <mergeCell ref="F126:G126"/>
    <mergeCell ref="B126:E126"/>
    <mergeCell ref="B163:E163"/>
    <mergeCell ref="F163:G163"/>
    <mergeCell ref="B216:E216"/>
    <mergeCell ref="B217:E217"/>
    <mergeCell ref="B218:E218"/>
    <mergeCell ref="F95:G95"/>
    <mergeCell ref="B159:E159"/>
    <mergeCell ref="B94:E94"/>
    <mergeCell ref="F222:G222"/>
    <mergeCell ref="F223:G223"/>
    <mergeCell ref="B122:E122"/>
    <mergeCell ref="A97:I97"/>
    <mergeCell ref="B103:E103"/>
    <mergeCell ref="B104:E104"/>
    <mergeCell ref="B105:E105"/>
    <mergeCell ref="F88:G88"/>
    <mergeCell ref="F121:G121"/>
    <mergeCell ref="F102:G102"/>
    <mergeCell ref="A62:I62"/>
    <mergeCell ref="A80:I80"/>
    <mergeCell ref="B89:E89"/>
    <mergeCell ref="B90:E90"/>
    <mergeCell ref="B88:E88"/>
    <mergeCell ref="F94:G94"/>
    <mergeCell ref="B101:E101"/>
    <mergeCell ref="A55:I55"/>
    <mergeCell ref="F89:G89"/>
    <mergeCell ref="F90:G90"/>
    <mergeCell ref="F159:G159"/>
    <mergeCell ref="A1:I1"/>
    <mergeCell ref="A2:I2"/>
    <mergeCell ref="A3:I3"/>
    <mergeCell ref="A50:I50"/>
    <mergeCell ref="B21:E21"/>
    <mergeCell ref="B95:E95"/>
    <mergeCell ref="B17:E17"/>
    <mergeCell ref="A53:I53"/>
    <mergeCell ref="F157:G157"/>
    <mergeCell ref="B15:E15"/>
    <mergeCell ref="F15:G15"/>
    <mergeCell ref="F17:G17"/>
    <mergeCell ref="F20:G20"/>
    <mergeCell ref="F18:G18"/>
    <mergeCell ref="B19:E19"/>
    <mergeCell ref="B20:E20"/>
    <mergeCell ref="A59:I59"/>
    <mergeCell ref="B157:E157"/>
    <mergeCell ref="F19:G19"/>
    <mergeCell ref="A5:I5"/>
    <mergeCell ref="A12:I12"/>
    <mergeCell ref="F101:G101"/>
    <mergeCell ref="A57:I57"/>
    <mergeCell ref="A10:E10"/>
    <mergeCell ref="B102:E102"/>
    <mergeCell ref="C64:F64"/>
    <mergeCell ref="F234:G234"/>
    <mergeCell ref="F205:G205"/>
    <mergeCell ref="B206:E206"/>
    <mergeCell ref="F206:G206"/>
    <mergeCell ref="B18:E18"/>
    <mergeCell ref="F21:G21"/>
    <mergeCell ref="B214:E214"/>
    <mergeCell ref="F214:G214"/>
    <mergeCell ref="F207:G207"/>
    <mergeCell ref="F209:G209"/>
    <mergeCell ref="F243:G243"/>
    <mergeCell ref="B243:E243"/>
    <mergeCell ref="F235:G235"/>
    <mergeCell ref="B235:E235"/>
    <mergeCell ref="F238:G238"/>
    <mergeCell ref="B237:E237"/>
    <mergeCell ref="B238:E238"/>
    <mergeCell ref="B224:E224"/>
    <mergeCell ref="B207:E207"/>
    <mergeCell ref="B113:E113"/>
    <mergeCell ref="B142:E142"/>
    <mergeCell ref="F142:G142"/>
    <mergeCell ref="B121:E121"/>
    <mergeCell ref="F156:G156"/>
    <mergeCell ref="B146:E146"/>
    <mergeCell ref="F113:G113"/>
    <mergeCell ref="B155:E155"/>
    <mergeCell ref="F246:G246"/>
    <mergeCell ref="B246:E246"/>
    <mergeCell ref="B244:E244"/>
    <mergeCell ref="F244:G244"/>
    <mergeCell ref="B209:E209"/>
    <mergeCell ref="B92:E92"/>
    <mergeCell ref="F92:G92"/>
    <mergeCell ref="B93:E93"/>
    <mergeCell ref="F93:G93"/>
    <mergeCell ref="B156:E156"/>
    <mergeCell ref="F87:G87"/>
    <mergeCell ref="G64:H64"/>
    <mergeCell ref="C65:F65"/>
    <mergeCell ref="G65:H65"/>
    <mergeCell ref="C66:F66"/>
    <mergeCell ref="G66:H66"/>
    <mergeCell ref="G67:H67"/>
    <mergeCell ref="C67:F67"/>
    <mergeCell ref="A83:I83"/>
    <mergeCell ref="F155:G155"/>
    <mergeCell ref="F146:G146"/>
    <mergeCell ref="F143:G143"/>
    <mergeCell ref="C68:F68"/>
    <mergeCell ref="G68:H68"/>
    <mergeCell ref="C69:F69"/>
    <mergeCell ref="G69:H69"/>
    <mergeCell ref="B91:E91"/>
    <mergeCell ref="F91:G91"/>
    <mergeCell ref="B87:E87"/>
    <mergeCell ref="B124:E124"/>
    <mergeCell ref="F124:G124"/>
    <mergeCell ref="B123:E123"/>
    <mergeCell ref="F123:G123"/>
    <mergeCell ref="A128:I128"/>
    <mergeCell ref="F132:G132"/>
    <mergeCell ref="F144:G144"/>
    <mergeCell ref="B234:E234"/>
    <mergeCell ref="F236:G236"/>
    <mergeCell ref="F237:G237"/>
    <mergeCell ref="B245:E245"/>
    <mergeCell ref="F245:G245"/>
    <mergeCell ref="A195:I195"/>
    <mergeCell ref="A198:I198"/>
    <mergeCell ref="A201:I201"/>
    <mergeCell ref="F158:G158"/>
    <mergeCell ref="B143:E143"/>
    <mergeCell ref="B144:E144"/>
    <mergeCell ref="B145:E145"/>
    <mergeCell ref="F145:G145"/>
    <mergeCell ref="F161:G161"/>
    <mergeCell ref="F162:G162"/>
    <mergeCell ref="B161:E161"/>
    <mergeCell ref="B162:E162"/>
    <mergeCell ref="F160:G160"/>
    <mergeCell ref="B158:E158"/>
  </mergeCells>
  <printOptions horizontalCentered="1"/>
  <pageMargins left="0.393700787401575" right="0.393700787401575" top="0.643700787" bottom="0.643700787" header="0" footer="0"/>
  <pageSetup horizontalDpi="600" verticalDpi="600" orientation="portrait" scale="85" r:id="rId1"/>
</worksheet>
</file>

<file path=xl/worksheets/sheet14.xml><?xml version="1.0" encoding="utf-8"?>
<worksheet xmlns="http://schemas.openxmlformats.org/spreadsheetml/2006/main" xmlns:r="http://schemas.openxmlformats.org/officeDocument/2006/relationships">
  <sheetPr>
    <tabColor indexed="13"/>
  </sheetPr>
  <dimension ref="A1:K37"/>
  <sheetViews>
    <sheetView zoomScalePageLayoutView="0" workbookViewId="0" topLeftCell="A17">
      <selection activeCell="B37" sqref="B37"/>
    </sheetView>
  </sheetViews>
  <sheetFormatPr defaultColWidth="11.421875" defaultRowHeight="12.75"/>
  <cols>
    <col min="1" max="1" width="71.7109375" style="0" customWidth="1"/>
    <col min="2" max="2" width="15.28125" style="66" customWidth="1"/>
  </cols>
  <sheetData>
    <row r="1" spans="1:11" ht="15.75">
      <c r="A1" s="422" t="s">
        <v>19</v>
      </c>
      <c r="B1" s="422"/>
      <c r="C1" s="2"/>
      <c r="D1" s="2"/>
      <c r="E1" s="2"/>
      <c r="F1" s="2"/>
      <c r="G1" s="2"/>
      <c r="H1" s="2"/>
      <c r="I1" s="2"/>
      <c r="J1" s="2"/>
      <c r="K1" s="2"/>
    </row>
    <row r="2" spans="1:11" ht="15.75">
      <c r="A2" s="422" t="s">
        <v>475</v>
      </c>
      <c r="B2" s="422"/>
      <c r="C2" s="2"/>
      <c r="D2" s="2"/>
      <c r="E2" s="2"/>
      <c r="F2" s="2"/>
      <c r="G2" s="2"/>
      <c r="H2" s="2"/>
      <c r="I2" s="2"/>
      <c r="J2" s="2"/>
      <c r="K2" s="2"/>
    </row>
    <row r="3" ht="15">
      <c r="A3" s="37"/>
    </row>
    <row r="4" spans="1:2" ht="15.75">
      <c r="A4" s="509" t="s">
        <v>141</v>
      </c>
      <c r="B4" s="509"/>
    </row>
    <row r="6" spans="1:2" s="34" customFormat="1" ht="15" customHeight="1">
      <c r="A6" s="41" t="s">
        <v>145</v>
      </c>
      <c r="B6" s="67" t="s">
        <v>131</v>
      </c>
    </row>
    <row r="7" spans="1:2" s="34" customFormat="1" ht="15" customHeight="1">
      <c r="A7" s="42"/>
      <c r="B7" s="68"/>
    </row>
    <row r="8" spans="1:2" s="34" customFormat="1" ht="15" customHeight="1">
      <c r="A8" s="41" t="s">
        <v>146</v>
      </c>
      <c r="B8" s="67" t="s">
        <v>132</v>
      </c>
    </row>
    <row r="9" spans="1:2" s="34" customFormat="1" ht="15" customHeight="1">
      <c r="A9" s="42"/>
      <c r="B9" s="69"/>
    </row>
    <row r="10" spans="1:2" s="34" customFormat="1" ht="15" customHeight="1">
      <c r="A10" s="41" t="s">
        <v>154</v>
      </c>
      <c r="B10" s="67" t="s">
        <v>177</v>
      </c>
    </row>
    <row r="11" spans="1:2" s="34" customFormat="1" ht="15" customHeight="1">
      <c r="A11" s="43"/>
      <c r="B11" s="68"/>
    </row>
    <row r="12" spans="1:2" s="34" customFormat="1" ht="15" customHeight="1">
      <c r="A12" s="61" t="s">
        <v>215</v>
      </c>
      <c r="B12" s="67" t="s">
        <v>212</v>
      </c>
    </row>
    <row r="13" spans="1:2" s="34" customFormat="1" ht="15" customHeight="1">
      <c r="A13" s="43"/>
      <c r="B13" s="70"/>
    </row>
    <row r="14" spans="1:2" s="34" customFormat="1" ht="15" customHeight="1">
      <c r="A14" s="41" t="s">
        <v>147</v>
      </c>
      <c r="B14" s="67" t="s">
        <v>211</v>
      </c>
    </row>
    <row r="15" spans="1:2" s="35" customFormat="1" ht="15" customHeight="1">
      <c r="A15" s="43"/>
      <c r="B15" s="69"/>
    </row>
    <row r="16" spans="1:2" s="34" customFormat="1" ht="36" customHeight="1">
      <c r="A16" s="62" t="s">
        <v>184</v>
      </c>
      <c r="B16" s="67" t="s">
        <v>216</v>
      </c>
    </row>
    <row r="17" spans="1:2" s="34" customFormat="1" ht="15" customHeight="1">
      <c r="A17" s="42"/>
      <c r="B17" s="68"/>
    </row>
    <row r="18" spans="1:2" s="34" customFormat="1" ht="17.25" customHeight="1">
      <c r="A18" s="41" t="s">
        <v>69</v>
      </c>
      <c r="B18" s="67" t="s">
        <v>235</v>
      </c>
    </row>
    <row r="19" spans="1:2" s="34" customFormat="1" ht="15" customHeight="1">
      <c r="A19" s="42"/>
      <c r="B19" s="68"/>
    </row>
    <row r="20" spans="1:2" s="34" customFormat="1" ht="15" customHeight="1">
      <c r="A20" s="41" t="s">
        <v>151</v>
      </c>
      <c r="B20" s="67" t="s">
        <v>292</v>
      </c>
    </row>
    <row r="21" spans="1:2" s="34" customFormat="1" ht="15" customHeight="1">
      <c r="A21" s="42"/>
      <c r="B21" s="68"/>
    </row>
    <row r="22" spans="1:2" s="34" customFormat="1" ht="15" customHeight="1">
      <c r="A22" s="41" t="s">
        <v>142</v>
      </c>
      <c r="B22" s="67" t="s">
        <v>293</v>
      </c>
    </row>
    <row r="23" spans="1:2" s="34" customFormat="1" ht="15" customHeight="1">
      <c r="A23" s="42"/>
      <c r="B23" s="68"/>
    </row>
    <row r="24" spans="1:2" s="34" customFormat="1" ht="15" customHeight="1">
      <c r="A24" s="41" t="s">
        <v>143</v>
      </c>
      <c r="B24" s="67" t="s">
        <v>517</v>
      </c>
    </row>
    <row r="25" spans="1:2" s="34" customFormat="1" ht="15" customHeight="1">
      <c r="A25" s="42"/>
      <c r="B25" s="68"/>
    </row>
    <row r="26" spans="1:2" s="34" customFormat="1" ht="15" customHeight="1">
      <c r="A26" s="41" t="s">
        <v>144</v>
      </c>
      <c r="B26" s="67" t="s">
        <v>217</v>
      </c>
    </row>
    <row r="27" spans="1:2" s="34" customFormat="1" ht="15" customHeight="1">
      <c r="A27" s="42"/>
      <c r="B27" s="68"/>
    </row>
    <row r="28" spans="1:4" s="34" customFormat="1" ht="15" customHeight="1">
      <c r="A28" s="41" t="s">
        <v>148</v>
      </c>
      <c r="B28" s="67" t="s">
        <v>518</v>
      </c>
      <c r="D28" s="36"/>
    </row>
    <row r="29" spans="1:2" s="34" customFormat="1" ht="15" customHeight="1">
      <c r="A29" s="42"/>
      <c r="B29" s="68"/>
    </row>
    <row r="30" spans="1:2" s="34" customFormat="1" ht="15" customHeight="1">
      <c r="A30" s="61" t="s">
        <v>185</v>
      </c>
      <c r="B30" s="67" t="s">
        <v>519</v>
      </c>
    </row>
    <row r="31" spans="1:2" s="34" customFormat="1" ht="15" customHeight="1">
      <c r="A31" s="42"/>
      <c r="B31" s="68"/>
    </row>
    <row r="32" spans="1:2" s="34" customFormat="1" ht="15" customHeight="1">
      <c r="A32" s="61" t="s">
        <v>186</v>
      </c>
      <c r="B32" s="67" t="s">
        <v>294</v>
      </c>
    </row>
    <row r="33" spans="1:2" s="34" customFormat="1" ht="15" customHeight="1">
      <c r="A33" s="42"/>
      <c r="B33" s="68"/>
    </row>
    <row r="34" spans="1:2" s="34" customFormat="1" ht="15" customHeight="1">
      <c r="A34" s="61" t="s">
        <v>187</v>
      </c>
      <c r="B34" s="67" t="s">
        <v>520</v>
      </c>
    </row>
    <row r="35" spans="1:2" s="34" customFormat="1" ht="15" customHeight="1">
      <c r="A35" s="42"/>
      <c r="B35" s="68"/>
    </row>
    <row r="36" spans="1:2" s="34" customFormat="1" ht="15" customHeight="1">
      <c r="A36" s="61" t="s">
        <v>188</v>
      </c>
      <c r="B36" s="67" t="s">
        <v>521</v>
      </c>
    </row>
    <row r="37" spans="1:2" s="34" customFormat="1" ht="15" customHeight="1">
      <c r="A37" s="42"/>
      <c r="B37" s="66"/>
    </row>
  </sheetData>
  <sheetProtection/>
  <mergeCells count="3">
    <mergeCell ref="A1:B1"/>
    <mergeCell ref="A2:B2"/>
    <mergeCell ref="A4:B4"/>
  </mergeCells>
  <printOptions horizontalCentered="1"/>
  <pageMargins left="0.7874015748031497" right="0.7874015748031497" top="0.5905511811023623" bottom="0.5905511811023623" header="0" footer="0"/>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E21"/>
  <sheetViews>
    <sheetView showGridLines="0" zoomScale="120" zoomScaleNormal="120" zoomScalePageLayoutView="0" workbookViewId="0" topLeftCell="A1">
      <selection activeCell="D4" sqref="D4"/>
    </sheetView>
  </sheetViews>
  <sheetFormatPr defaultColWidth="11.421875" defaultRowHeight="12.75"/>
  <cols>
    <col min="1" max="1" width="19.28125" style="110" customWidth="1"/>
    <col min="2" max="2" width="56.140625" style="97" customWidth="1"/>
    <col min="3" max="3" width="25.7109375" style="99" customWidth="1"/>
    <col min="4" max="4" width="16.57421875" style="97" bestFit="1" customWidth="1"/>
    <col min="5" max="5" width="16.28125" style="97" customWidth="1"/>
    <col min="6" max="16384" width="11.421875" style="97" customWidth="1"/>
  </cols>
  <sheetData>
    <row r="1" spans="1:3" ht="18">
      <c r="A1" s="389" t="s">
        <v>24</v>
      </c>
      <c r="B1" s="389"/>
      <c r="C1" s="389"/>
    </row>
    <row r="2" spans="1:3" ht="18">
      <c r="A2" s="389" t="s">
        <v>475</v>
      </c>
      <c r="B2" s="389"/>
      <c r="C2" s="389"/>
    </row>
    <row r="3" spans="1:3" ht="18.75" thickBot="1">
      <c r="A3" s="96"/>
      <c r="B3" s="96"/>
      <c r="C3" s="96"/>
    </row>
    <row r="4" spans="1:5" ht="22.5" customHeight="1">
      <c r="A4" s="98" t="s">
        <v>357</v>
      </c>
      <c r="B4" s="98" t="s">
        <v>85</v>
      </c>
      <c r="C4" s="98" t="s">
        <v>14</v>
      </c>
      <c r="E4" s="99"/>
    </row>
    <row r="5" spans="1:4" ht="18" customHeight="1">
      <c r="A5" s="100"/>
      <c r="B5" s="100"/>
      <c r="C5" s="101">
        <f>+SUM(C6:C12)</f>
        <v>102634856.46999998</v>
      </c>
      <c r="D5" s="99"/>
    </row>
    <row r="6" spans="1:3" s="105" customFormat="1" ht="39" customHeight="1">
      <c r="A6" s="106" t="s">
        <v>412</v>
      </c>
      <c r="B6" s="107" t="s">
        <v>231</v>
      </c>
      <c r="C6" s="108">
        <v>8000000</v>
      </c>
    </row>
    <row r="7" spans="1:3" s="105" customFormat="1" ht="24" customHeight="1">
      <c r="A7" s="102" t="s">
        <v>248</v>
      </c>
      <c r="B7" s="103" t="s">
        <v>247</v>
      </c>
      <c r="C7" s="104">
        <v>-143269435.84</v>
      </c>
    </row>
    <row r="8" spans="1:3" s="105" customFormat="1" ht="29.25" customHeight="1">
      <c r="A8" s="106" t="s">
        <v>248</v>
      </c>
      <c r="B8" s="107" t="s">
        <v>247</v>
      </c>
      <c r="C8" s="108">
        <v>202560995.21</v>
      </c>
    </row>
    <row r="9" spans="1:3" s="105" customFormat="1" ht="19.5" customHeight="1">
      <c r="A9" s="102" t="s">
        <v>164</v>
      </c>
      <c r="B9" s="103" t="s">
        <v>162</v>
      </c>
      <c r="C9" s="104">
        <v>498906.1</v>
      </c>
    </row>
    <row r="10" spans="1:3" s="105" customFormat="1" ht="19.5" customHeight="1">
      <c r="A10" s="106" t="s">
        <v>164</v>
      </c>
      <c r="B10" s="107" t="s">
        <v>162</v>
      </c>
      <c r="C10" s="108">
        <v>3143108.44</v>
      </c>
    </row>
    <row r="11" spans="1:3" s="105" customFormat="1" ht="28.5" customHeight="1">
      <c r="A11" s="102" t="s">
        <v>165</v>
      </c>
      <c r="B11" s="103" t="s">
        <v>163</v>
      </c>
      <c r="C11" s="104">
        <v>19352432.29</v>
      </c>
    </row>
    <row r="12" spans="1:3" s="105" customFormat="1" ht="36" customHeight="1" thickBot="1">
      <c r="A12" s="106" t="s">
        <v>302</v>
      </c>
      <c r="B12" s="107" t="s">
        <v>303</v>
      </c>
      <c r="C12" s="108">
        <v>12348850.27</v>
      </c>
    </row>
    <row r="13" spans="1:3" ht="15.75" thickBot="1">
      <c r="A13" s="390" t="s">
        <v>18</v>
      </c>
      <c r="B13" s="391"/>
      <c r="C13" s="109">
        <f>SUM(C6:C12)</f>
        <v>102634856.46999998</v>
      </c>
    </row>
    <row r="14" ht="12.75">
      <c r="B14" s="111"/>
    </row>
    <row r="18" ht="12.75">
      <c r="B18" s="99"/>
    </row>
    <row r="21" spans="1:3" s="105" customFormat="1" ht="12.75">
      <c r="A21" s="112"/>
      <c r="B21" s="113"/>
      <c r="C21" s="114"/>
    </row>
  </sheetData>
  <sheetProtection/>
  <mergeCells count="3">
    <mergeCell ref="A1:C1"/>
    <mergeCell ref="A2:C2"/>
    <mergeCell ref="A13:B13"/>
  </mergeCells>
  <printOptions horizontalCentered="1"/>
  <pageMargins left="0.1968503937007874" right="0.1968503937007874" top="0.3937007874015748" bottom="0.15748031496062992" header="0" footer="0"/>
  <pageSetup horizontalDpi="600" verticalDpi="600" orientation="landscape" scale="90" r:id="rId2"/>
  <drawing r:id="rId1"/>
</worksheet>
</file>

<file path=xl/worksheets/sheet3.xml><?xml version="1.0" encoding="utf-8"?>
<worksheet xmlns="http://schemas.openxmlformats.org/spreadsheetml/2006/main" xmlns:r="http://schemas.openxmlformats.org/officeDocument/2006/relationships">
  <dimension ref="A1:F43"/>
  <sheetViews>
    <sheetView showGridLines="0" zoomScale="130" zoomScaleNormal="130" zoomScalePageLayoutView="0" workbookViewId="0" topLeftCell="A1">
      <selection activeCell="B10" sqref="B10"/>
    </sheetView>
  </sheetViews>
  <sheetFormatPr defaultColWidth="11.421875" defaultRowHeight="12.75"/>
  <cols>
    <col min="1" max="1" width="21.421875" style="127" customWidth="1"/>
    <col min="2" max="2" width="50.140625" style="127" customWidth="1"/>
    <col min="3" max="3" width="26.57421875" style="76" customWidth="1"/>
    <col min="4" max="4" width="11.421875" style="74" customWidth="1"/>
    <col min="5" max="5" width="15.421875" style="74" bestFit="1" customWidth="1"/>
    <col min="6" max="6" width="13.7109375" style="74" bestFit="1" customWidth="1"/>
    <col min="7" max="16384" width="11.421875" style="74" customWidth="1"/>
  </cols>
  <sheetData>
    <row r="1" spans="1:3" ht="18.75" customHeight="1">
      <c r="A1" s="392" t="s">
        <v>23</v>
      </c>
      <c r="B1" s="392"/>
      <c r="C1" s="392"/>
    </row>
    <row r="2" spans="1:3" ht="18" customHeight="1">
      <c r="A2" s="392" t="s">
        <v>475</v>
      </c>
      <c r="B2" s="392"/>
      <c r="C2" s="392"/>
    </row>
    <row r="3" spans="1:3" ht="18" customHeight="1">
      <c r="A3" s="115"/>
      <c r="B3" s="115"/>
      <c r="C3" s="115"/>
    </row>
    <row r="4" spans="1:3" ht="38.25" customHeight="1">
      <c r="A4" s="116" t="s">
        <v>137</v>
      </c>
      <c r="B4" s="116" t="s">
        <v>85</v>
      </c>
      <c r="C4" s="116" t="s">
        <v>14</v>
      </c>
    </row>
    <row r="5" spans="1:5" ht="15" customHeight="1">
      <c r="A5" s="117"/>
      <c r="B5" s="118"/>
      <c r="C5" s="119">
        <f>SUM(C6:C39)</f>
        <v>99177309.34</v>
      </c>
      <c r="E5" s="76"/>
    </row>
    <row r="6" spans="1:6" ht="38.25" customHeight="1">
      <c r="A6" s="120" t="s">
        <v>445</v>
      </c>
      <c r="B6" s="121" t="s">
        <v>446</v>
      </c>
      <c r="C6" s="122">
        <v>71986.73</v>
      </c>
      <c r="E6" s="75"/>
      <c r="F6" s="75"/>
    </row>
    <row r="7" spans="1:6" ht="47.25" customHeight="1">
      <c r="A7" s="123" t="s">
        <v>307</v>
      </c>
      <c r="B7" s="124" t="s">
        <v>308</v>
      </c>
      <c r="C7" s="125">
        <v>10000000</v>
      </c>
      <c r="E7" s="75"/>
      <c r="F7" s="75"/>
    </row>
    <row r="8" spans="1:6" ht="25.5" customHeight="1">
      <c r="A8" s="120" t="s">
        <v>325</v>
      </c>
      <c r="B8" s="121" t="s">
        <v>247</v>
      </c>
      <c r="C8" s="122">
        <v>-24000000</v>
      </c>
      <c r="E8" s="75"/>
      <c r="F8" s="75"/>
    </row>
    <row r="9" spans="1:6" ht="36" customHeight="1">
      <c r="A9" s="123" t="s">
        <v>428</v>
      </c>
      <c r="B9" s="124" t="s">
        <v>429</v>
      </c>
      <c r="C9" s="125">
        <v>12654397.37</v>
      </c>
      <c r="E9" s="75"/>
      <c r="F9" s="75"/>
    </row>
    <row r="10" spans="1:6" ht="30" customHeight="1">
      <c r="A10" s="120" t="s">
        <v>430</v>
      </c>
      <c r="B10" s="121" t="s">
        <v>431</v>
      </c>
      <c r="C10" s="122">
        <v>16742260</v>
      </c>
      <c r="E10" s="75"/>
      <c r="F10" s="75"/>
    </row>
    <row r="11" spans="1:6" ht="24.75" customHeight="1">
      <c r="A11" s="123" t="s">
        <v>326</v>
      </c>
      <c r="B11" s="124" t="s">
        <v>247</v>
      </c>
      <c r="C11" s="125">
        <v>-34000000</v>
      </c>
      <c r="E11" s="75"/>
      <c r="F11" s="75"/>
    </row>
    <row r="12" spans="1:6" ht="30.75" customHeight="1">
      <c r="A12" s="120" t="s">
        <v>404</v>
      </c>
      <c r="B12" s="121" t="s">
        <v>60</v>
      </c>
      <c r="C12" s="122">
        <v>500000</v>
      </c>
      <c r="E12" s="75"/>
      <c r="F12" s="75"/>
    </row>
    <row r="13" spans="1:5" ht="19.5" customHeight="1">
      <c r="A13" s="123" t="s">
        <v>402</v>
      </c>
      <c r="B13" s="124" t="s">
        <v>403</v>
      </c>
      <c r="C13" s="125">
        <v>800000</v>
      </c>
      <c r="E13" s="75"/>
    </row>
    <row r="14" spans="1:5" ht="19.5" customHeight="1">
      <c r="A14" s="120" t="s">
        <v>405</v>
      </c>
      <c r="B14" s="121" t="s">
        <v>406</v>
      </c>
      <c r="C14" s="122">
        <f>1329197.92+548147.03</f>
        <v>1877344.95</v>
      </c>
      <c r="E14" s="75"/>
    </row>
    <row r="15" spans="1:5" ht="19.5" customHeight="1">
      <c r="A15" s="123" t="s">
        <v>440</v>
      </c>
      <c r="B15" s="124" t="s">
        <v>230</v>
      </c>
      <c r="C15" s="125">
        <v>5000000</v>
      </c>
      <c r="E15" s="75"/>
    </row>
    <row r="16" spans="1:5" ht="19.5" customHeight="1">
      <c r="A16" s="120" t="s">
        <v>474</v>
      </c>
      <c r="B16" s="121" t="s">
        <v>322</v>
      </c>
      <c r="C16" s="122">
        <v>1000000</v>
      </c>
      <c r="E16" s="75"/>
    </row>
    <row r="17" spans="1:5" ht="19.5" customHeight="1">
      <c r="A17" s="123" t="s">
        <v>441</v>
      </c>
      <c r="B17" s="124" t="s">
        <v>321</v>
      </c>
      <c r="C17" s="125">
        <v>1351200</v>
      </c>
      <c r="E17" s="75"/>
    </row>
    <row r="18" spans="1:5" ht="19.5" customHeight="1">
      <c r="A18" s="120" t="s">
        <v>455</v>
      </c>
      <c r="B18" s="121" t="s">
        <v>456</v>
      </c>
      <c r="C18" s="122">
        <v>10000000</v>
      </c>
      <c r="E18" s="75"/>
    </row>
    <row r="19" spans="1:5" ht="19.5" customHeight="1">
      <c r="A19" s="123" t="s">
        <v>316</v>
      </c>
      <c r="B19" s="124" t="s">
        <v>317</v>
      </c>
      <c r="C19" s="125">
        <v>750000</v>
      </c>
      <c r="E19" s="75"/>
    </row>
    <row r="20" spans="1:5" ht="19.5" customHeight="1">
      <c r="A20" s="120" t="s">
        <v>318</v>
      </c>
      <c r="B20" s="121" t="s">
        <v>319</v>
      </c>
      <c r="C20" s="122">
        <v>100000</v>
      </c>
      <c r="E20" s="75"/>
    </row>
    <row r="21" spans="1:5" ht="19.5" customHeight="1">
      <c r="A21" s="123" t="s">
        <v>313</v>
      </c>
      <c r="B21" s="124" t="s">
        <v>231</v>
      </c>
      <c r="C21" s="125">
        <v>2400000</v>
      </c>
      <c r="E21" s="75"/>
    </row>
    <row r="22" spans="1:5" ht="19.5" customHeight="1">
      <c r="A22" s="120" t="s">
        <v>314</v>
      </c>
      <c r="B22" s="121" t="s">
        <v>237</v>
      </c>
      <c r="C22" s="122">
        <v>1000000</v>
      </c>
      <c r="E22" s="75"/>
    </row>
    <row r="23" spans="1:5" ht="19.5" customHeight="1">
      <c r="A23" s="123" t="s">
        <v>320</v>
      </c>
      <c r="B23" s="124" t="s">
        <v>220</v>
      </c>
      <c r="C23" s="125">
        <v>114932.31</v>
      </c>
      <c r="E23" s="75"/>
    </row>
    <row r="24" spans="1:5" ht="19.5" customHeight="1">
      <c r="A24" s="120" t="s">
        <v>370</v>
      </c>
      <c r="B24" s="121" t="s">
        <v>321</v>
      </c>
      <c r="C24" s="122">
        <v>750000</v>
      </c>
      <c r="E24" s="75"/>
    </row>
    <row r="25" spans="1:5" ht="19.5" customHeight="1">
      <c r="A25" s="123" t="s">
        <v>315</v>
      </c>
      <c r="B25" s="124" t="s">
        <v>219</v>
      </c>
      <c r="C25" s="125">
        <v>750000</v>
      </c>
      <c r="E25" s="75"/>
    </row>
    <row r="26" spans="1:5" ht="19.5" customHeight="1">
      <c r="A26" s="120" t="s">
        <v>327</v>
      </c>
      <c r="B26" s="121" t="s">
        <v>247</v>
      </c>
      <c r="C26" s="122">
        <v>-12000000</v>
      </c>
      <c r="E26" s="75"/>
    </row>
    <row r="27" spans="1:5" ht="19.5" customHeight="1">
      <c r="A27" s="123" t="s">
        <v>244</v>
      </c>
      <c r="B27" s="124" t="s">
        <v>237</v>
      </c>
      <c r="C27" s="125">
        <v>1670764.6</v>
      </c>
      <c r="E27" s="75"/>
    </row>
    <row r="28" spans="1:5" ht="42.75" customHeight="1">
      <c r="A28" s="120" t="s">
        <v>383</v>
      </c>
      <c r="B28" s="121" t="s">
        <v>444</v>
      </c>
      <c r="C28" s="122">
        <v>1401513</v>
      </c>
      <c r="E28" s="75"/>
    </row>
    <row r="29" spans="1:5" ht="41.25" customHeight="1">
      <c r="A29" s="123" t="s">
        <v>383</v>
      </c>
      <c r="B29" s="124" t="s">
        <v>444</v>
      </c>
      <c r="C29" s="125">
        <v>5698902</v>
      </c>
      <c r="E29" s="75"/>
    </row>
    <row r="30" spans="1:5" ht="19.5" customHeight="1">
      <c r="A30" s="120" t="s">
        <v>375</v>
      </c>
      <c r="B30" s="121" t="s">
        <v>340</v>
      </c>
      <c r="C30" s="122">
        <v>2000000</v>
      </c>
      <c r="E30" s="75"/>
    </row>
    <row r="31" spans="1:5" ht="19.5" customHeight="1">
      <c r="A31" s="123" t="s">
        <v>243</v>
      </c>
      <c r="B31" s="124" t="s">
        <v>305</v>
      </c>
      <c r="C31" s="125">
        <v>13673100.75</v>
      </c>
      <c r="E31" s="75"/>
    </row>
    <row r="32" spans="1:5" ht="19.5" customHeight="1">
      <c r="A32" s="120" t="s">
        <v>243</v>
      </c>
      <c r="B32" s="121" t="s">
        <v>305</v>
      </c>
      <c r="C32" s="122">
        <v>1165500</v>
      </c>
      <c r="E32" s="75"/>
    </row>
    <row r="33" spans="1:5" ht="19.5" customHeight="1">
      <c r="A33" s="123" t="s">
        <v>243</v>
      </c>
      <c r="B33" s="124" t="s">
        <v>305</v>
      </c>
      <c r="C33" s="125">
        <v>48000000</v>
      </c>
      <c r="E33" s="75"/>
    </row>
    <row r="34" spans="1:5" ht="19.5" customHeight="1">
      <c r="A34" s="120" t="s">
        <v>450</v>
      </c>
      <c r="B34" s="121" t="s">
        <v>366</v>
      </c>
      <c r="C34" s="122">
        <v>9497067.3</v>
      </c>
      <c r="E34" s="75"/>
    </row>
    <row r="35" spans="1:5" ht="19.5" customHeight="1">
      <c r="A35" s="123" t="s">
        <v>433</v>
      </c>
      <c r="B35" s="124" t="s">
        <v>434</v>
      </c>
      <c r="C35" s="125">
        <v>6991119.26</v>
      </c>
      <c r="E35" s="75"/>
    </row>
    <row r="36" spans="1:5" ht="19.5" customHeight="1">
      <c r="A36" s="120" t="s">
        <v>328</v>
      </c>
      <c r="B36" s="121" t="s">
        <v>247</v>
      </c>
      <c r="C36" s="122">
        <v>-25782778.93</v>
      </c>
      <c r="E36" s="75"/>
    </row>
    <row r="37" spans="1:5" ht="19.5" customHeight="1">
      <c r="A37" s="123" t="s">
        <v>442</v>
      </c>
      <c r="B37" s="124" t="s">
        <v>443</v>
      </c>
      <c r="C37" s="125">
        <v>50000000</v>
      </c>
      <c r="E37" s="75"/>
    </row>
    <row r="38" spans="1:5" ht="19.5" customHeight="1">
      <c r="A38" s="120" t="s">
        <v>329</v>
      </c>
      <c r="B38" s="121" t="s">
        <v>247</v>
      </c>
      <c r="C38" s="122">
        <v>-3000000</v>
      </c>
      <c r="E38" s="75"/>
    </row>
    <row r="39" spans="1:5" ht="19.5" customHeight="1" thickBot="1">
      <c r="A39" s="123" t="s">
        <v>330</v>
      </c>
      <c r="B39" s="124" t="s">
        <v>247</v>
      </c>
      <c r="C39" s="125">
        <v>-8000000</v>
      </c>
      <c r="E39" s="75"/>
    </row>
    <row r="40" spans="1:3" ht="16.5" thickBot="1">
      <c r="A40" s="393" t="s">
        <v>18</v>
      </c>
      <c r="B40" s="394"/>
      <c r="C40" s="126">
        <f>SUM(C6:C39)</f>
        <v>99177309.34</v>
      </c>
    </row>
    <row r="43" ht="12.75">
      <c r="B43" s="128"/>
    </row>
  </sheetData>
  <sheetProtection/>
  <mergeCells count="3">
    <mergeCell ref="A1:C1"/>
    <mergeCell ref="A2:C2"/>
    <mergeCell ref="A40:B40"/>
  </mergeCells>
  <printOptions horizontalCentered="1"/>
  <pageMargins left="0.1968503937007874" right="0.1968503937007874" top="0.3937007874015748" bottom="0.3937007874015748" header="0" footer="0"/>
  <pageSetup horizontalDpi="600" verticalDpi="600" orientation="landscape" scale="95" r:id="rId2"/>
  <drawing r:id="rId1"/>
</worksheet>
</file>

<file path=xl/worksheets/sheet4.xml><?xml version="1.0" encoding="utf-8"?>
<worksheet xmlns="http://schemas.openxmlformats.org/spreadsheetml/2006/main" xmlns:r="http://schemas.openxmlformats.org/officeDocument/2006/relationships">
  <dimension ref="A1:D44"/>
  <sheetViews>
    <sheetView showGridLines="0" zoomScale="110" zoomScaleNormal="110" zoomScalePageLayoutView="0" workbookViewId="0" topLeftCell="A1">
      <selection activeCell="A42" sqref="A42"/>
    </sheetView>
  </sheetViews>
  <sheetFormatPr defaultColWidth="11.421875" defaultRowHeight="12.75"/>
  <cols>
    <col min="1" max="1" width="25.28125" style="147" customWidth="1"/>
    <col min="2" max="2" width="61.57421875" style="129" customWidth="1"/>
    <col min="3" max="3" width="24.7109375" style="134" customWidth="1"/>
    <col min="4" max="4" width="19.421875" style="129" bestFit="1" customWidth="1"/>
    <col min="5" max="5" width="14.140625" style="129" bestFit="1" customWidth="1"/>
    <col min="6" max="16384" width="11.421875" style="129" customWidth="1"/>
  </cols>
  <sheetData>
    <row r="1" spans="1:3" ht="21.75" customHeight="1">
      <c r="A1" s="395" t="s">
        <v>26</v>
      </c>
      <c r="B1" s="395"/>
      <c r="C1" s="395"/>
    </row>
    <row r="2" spans="1:3" ht="22.5" customHeight="1">
      <c r="A2" s="395" t="s">
        <v>475</v>
      </c>
      <c r="B2" s="395"/>
      <c r="C2" s="395"/>
    </row>
    <row r="3" spans="1:3" ht="19.5" thickBot="1">
      <c r="A3" s="130"/>
      <c r="B3" s="131"/>
      <c r="C3" s="131"/>
    </row>
    <row r="4" spans="1:4" ht="33" customHeight="1" thickBot="1">
      <c r="A4" s="98" t="s">
        <v>137</v>
      </c>
      <c r="B4" s="132" t="s">
        <v>85</v>
      </c>
      <c r="C4" s="133" t="s">
        <v>14</v>
      </c>
      <c r="D4" s="134"/>
    </row>
    <row r="5" spans="1:4" ht="19.5" customHeight="1">
      <c r="A5" s="135"/>
      <c r="B5" s="136"/>
      <c r="C5" s="137">
        <f>SUM(C6:C43)</f>
        <v>750503831</v>
      </c>
      <c r="D5" s="134"/>
    </row>
    <row r="6" spans="1:4" ht="19.5" customHeight="1">
      <c r="A6" s="138" t="s">
        <v>242</v>
      </c>
      <c r="B6" s="139" t="s">
        <v>238</v>
      </c>
      <c r="C6" s="140">
        <v>312235.35</v>
      </c>
      <c r="D6" s="134"/>
    </row>
    <row r="7" spans="1:4" s="143" customFormat="1" ht="24.75" customHeight="1">
      <c r="A7" s="107" t="s">
        <v>323</v>
      </c>
      <c r="B7" s="141" t="s">
        <v>306</v>
      </c>
      <c r="C7" s="142">
        <v>-99271882.5</v>
      </c>
      <c r="D7" s="145"/>
    </row>
    <row r="8" spans="1:4" s="144" customFormat="1" ht="30" customHeight="1">
      <c r="A8" s="138" t="s">
        <v>323</v>
      </c>
      <c r="B8" s="139" t="s">
        <v>324</v>
      </c>
      <c r="C8" s="140">
        <v>31016823</v>
      </c>
      <c r="D8" s="333"/>
    </row>
    <row r="9" spans="1:3" s="144" customFormat="1" ht="36" customHeight="1">
      <c r="A9" s="107" t="s">
        <v>323</v>
      </c>
      <c r="B9" s="141" t="s">
        <v>364</v>
      </c>
      <c r="C9" s="142">
        <v>48001000</v>
      </c>
    </row>
    <row r="10" spans="1:3" s="144" customFormat="1" ht="44.25" customHeight="1">
      <c r="A10" s="138" t="s">
        <v>323</v>
      </c>
      <c r="B10" s="139" t="s">
        <v>382</v>
      </c>
      <c r="C10" s="140">
        <v>60000000</v>
      </c>
    </row>
    <row r="11" spans="1:3" s="144" customFormat="1" ht="38.25" customHeight="1">
      <c r="A11" s="107" t="s">
        <v>323</v>
      </c>
      <c r="B11" s="141" t="s">
        <v>385</v>
      </c>
      <c r="C11" s="142">
        <v>50000000</v>
      </c>
    </row>
    <row r="12" spans="1:3" s="144" customFormat="1" ht="38.25" customHeight="1">
      <c r="A12" s="138" t="s">
        <v>465</v>
      </c>
      <c r="B12" s="139" t="s">
        <v>373</v>
      </c>
      <c r="C12" s="140">
        <v>10000000</v>
      </c>
    </row>
    <row r="13" spans="1:3" s="144" customFormat="1" ht="57" customHeight="1">
      <c r="A13" s="107" t="s">
        <v>465</v>
      </c>
      <c r="B13" s="141" t="s">
        <v>381</v>
      </c>
      <c r="C13" s="142">
        <v>20000000</v>
      </c>
    </row>
    <row r="14" spans="1:3" s="144" customFormat="1" ht="47.25" customHeight="1">
      <c r="A14" s="138" t="s">
        <v>420</v>
      </c>
      <c r="B14" s="139" t="s">
        <v>447</v>
      </c>
      <c r="C14" s="140">
        <v>60749406.9</v>
      </c>
    </row>
    <row r="15" spans="1:3" s="144" customFormat="1" ht="35.25" customHeight="1">
      <c r="A15" s="107" t="s">
        <v>458</v>
      </c>
      <c r="B15" s="141" t="s">
        <v>419</v>
      </c>
      <c r="C15" s="142">
        <v>10000000</v>
      </c>
    </row>
    <row r="16" spans="1:3" s="144" customFormat="1" ht="33" customHeight="1">
      <c r="A16" s="138" t="s">
        <v>254</v>
      </c>
      <c r="B16" s="139" t="s">
        <v>241</v>
      </c>
      <c r="C16" s="140">
        <v>2121548.73</v>
      </c>
    </row>
    <row r="17" spans="1:3" s="144" customFormat="1" ht="51.75" customHeight="1">
      <c r="A17" s="107" t="s">
        <v>409</v>
      </c>
      <c r="B17" s="141" t="s">
        <v>410</v>
      </c>
      <c r="C17" s="142">
        <v>10000000</v>
      </c>
    </row>
    <row r="18" spans="1:3" s="144" customFormat="1" ht="39.75" customHeight="1">
      <c r="A18" s="138" t="s">
        <v>341</v>
      </c>
      <c r="B18" s="139" t="s">
        <v>451</v>
      </c>
      <c r="C18" s="140">
        <v>10000000</v>
      </c>
    </row>
    <row r="19" spans="1:3" s="144" customFormat="1" ht="31.5" customHeight="1">
      <c r="A19" s="107" t="s">
        <v>341</v>
      </c>
      <c r="B19" s="141" t="s">
        <v>342</v>
      </c>
      <c r="C19" s="142">
        <v>15000000</v>
      </c>
    </row>
    <row r="20" spans="1:3" s="144" customFormat="1" ht="27" customHeight="1">
      <c r="A20" s="138" t="s">
        <v>341</v>
      </c>
      <c r="B20" s="139" t="s">
        <v>343</v>
      </c>
      <c r="C20" s="140">
        <v>30000000</v>
      </c>
    </row>
    <row r="21" spans="1:3" s="144" customFormat="1" ht="29.25" customHeight="1">
      <c r="A21" s="107" t="s">
        <v>341</v>
      </c>
      <c r="B21" s="141" t="s">
        <v>452</v>
      </c>
      <c r="C21" s="142">
        <v>30000000</v>
      </c>
    </row>
    <row r="22" spans="1:3" s="144" customFormat="1" ht="47.25" customHeight="1">
      <c r="A22" s="138" t="s">
        <v>341</v>
      </c>
      <c r="B22" s="139" t="s">
        <v>457</v>
      </c>
      <c r="C22" s="140">
        <v>40000000</v>
      </c>
    </row>
    <row r="23" spans="1:3" s="144" customFormat="1" ht="33.75" customHeight="1">
      <c r="A23" s="107" t="s">
        <v>341</v>
      </c>
      <c r="B23" s="141" t="s">
        <v>463</v>
      </c>
      <c r="C23" s="142">
        <v>9485000</v>
      </c>
    </row>
    <row r="24" spans="1:3" s="144" customFormat="1" ht="32.25" customHeight="1">
      <c r="A24" s="138" t="s">
        <v>341</v>
      </c>
      <c r="B24" s="139" t="s">
        <v>459</v>
      </c>
      <c r="C24" s="140">
        <v>11925000</v>
      </c>
    </row>
    <row r="25" spans="1:3" s="144" customFormat="1" ht="36" customHeight="1">
      <c r="A25" s="107" t="s">
        <v>341</v>
      </c>
      <c r="B25" s="141" t="s">
        <v>462</v>
      </c>
      <c r="C25" s="142">
        <f>10800019.29-808689.08+90100.26</f>
        <v>10081430.469999999</v>
      </c>
    </row>
    <row r="26" spans="1:3" s="144" customFormat="1" ht="36" customHeight="1">
      <c r="A26" s="138" t="s">
        <v>448</v>
      </c>
      <c r="B26" s="139" t="s">
        <v>449</v>
      </c>
      <c r="C26" s="140">
        <v>9073225.91</v>
      </c>
    </row>
    <row r="27" spans="1:3" s="144" customFormat="1" ht="33" customHeight="1">
      <c r="A27" s="107" t="s">
        <v>464</v>
      </c>
      <c r="B27" s="141" t="s">
        <v>470</v>
      </c>
      <c r="C27" s="142">
        <v>5000000</v>
      </c>
    </row>
    <row r="28" spans="1:3" s="144" customFormat="1" ht="42" customHeight="1">
      <c r="A28" s="138" t="s">
        <v>413</v>
      </c>
      <c r="B28" s="139" t="s">
        <v>414</v>
      </c>
      <c r="C28" s="140">
        <v>7500000</v>
      </c>
    </row>
    <row r="29" spans="1:3" s="144" customFormat="1" ht="33" customHeight="1">
      <c r="A29" s="107" t="s">
        <v>309</v>
      </c>
      <c r="B29" s="141" t="s">
        <v>310</v>
      </c>
      <c r="C29" s="142">
        <v>5053394.8</v>
      </c>
    </row>
    <row r="30" spans="1:3" s="144" customFormat="1" ht="40.5" customHeight="1">
      <c r="A30" s="138" t="s">
        <v>309</v>
      </c>
      <c r="B30" s="139" t="s">
        <v>401</v>
      </c>
      <c r="C30" s="140">
        <v>180000000</v>
      </c>
    </row>
    <row r="31" spans="1:3" s="144" customFormat="1" ht="42.75" customHeight="1">
      <c r="A31" s="107" t="s">
        <v>309</v>
      </c>
      <c r="B31" s="141" t="s">
        <v>332</v>
      </c>
      <c r="C31" s="142">
        <v>-161257095.2</v>
      </c>
    </row>
    <row r="32" spans="1:3" s="144" customFormat="1" ht="28.5" customHeight="1">
      <c r="A32" s="138" t="s">
        <v>311</v>
      </c>
      <c r="B32" s="139" t="s">
        <v>384</v>
      </c>
      <c r="C32" s="140">
        <v>25000000</v>
      </c>
    </row>
    <row r="33" spans="1:3" s="144" customFormat="1" ht="46.5" customHeight="1">
      <c r="A33" s="107" t="s">
        <v>311</v>
      </c>
      <c r="B33" s="141" t="s">
        <v>312</v>
      </c>
      <c r="C33" s="142">
        <v>40000000</v>
      </c>
    </row>
    <row r="34" spans="1:4" s="143" customFormat="1" ht="31.5" customHeight="1">
      <c r="A34" s="138" t="s">
        <v>311</v>
      </c>
      <c r="B34" s="139" t="s">
        <v>453</v>
      </c>
      <c r="C34" s="140">
        <v>50000000</v>
      </c>
      <c r="D34" s="145"/>
    </row>
    <row r="35" spans="1:4" s="143" customFormat="1" ht="43.5" customHeight="1">
      <c r="A35" s="107" t="s">
        <v>311</v>
      </c>
      <c r="B35" s="141" t="s">
        <v>454</v>
      </c>
      <c r="C35" s="142">
        <v>100000000</v>
      </c>
      <c r="D35" s="145"/>
    </row>
    <row r="36" spans="1:4" s="143" customFormat="1" ht="24.75" customHeight="1">
      <c r="A36" s="138" t="s">
        <v>311</v>
      </c>
      <c r="B36" s="139" t="s">
        <v>460</v>
      </c>
      <c r="C36" s="140">
        <v>20000000</v>
      </c>
      <c r="D36" s="145"/>
    </row>
    <row r="37" spans="1:4" s="143" customFormat="1" ht="27" customHeight="1">
      <c r="A37" s="107" t="s">
        <v>379</v>
      </c>
      <c r="B37" s="141" t="s">
        <v>380</v>
      </c>
      <c r="C37" s="142">
        <v>25000000</v>
      </c>
      <c r="D37" s="145"/>
    </row>
    <row r="38" spans="1:4" s="143" customFormat="1" ht="30" customHeight="1">
      <c r="A38" s="138" t="s">
        <v>331</v>
      </c>
      <c r="B38" s="139" t="s">
        <v>247</v>
      </c>
      <c r="C38" s="140">
        <v>-84286256.46</v>
      </c>
      <c r="D38" s="145"/>
    </row>
    <row r="39" spans="1:4" s="143" customFormat="1" ht="24.75" customHeight="1">
      <c r="A39" s="107" t="s">
        <v>344</v>
      </c>
      <c r="B39" s="141" t="s">
        <v>367</v>
      </c>
      <c r="C39" s="142">
        <v>12000000</v>
      </c>
      <c r="D39" s="145"/>
    </row>
    <row r="40" spans="1:4" s="143" customFormat="1" ht="31.5" customHeight="1">
      <c r="A40" s="138" t="s">
        <v>423</v>
      </c>
      <c r="B40" s="139" t="s">
        <v>422</v>
      </c>
      <c r="C40" s="140">
        <v>25000000</v>
      </c>
      <c r="D40" s="145"/>
    </row>
    <row r="41" spans="1:4" s="143" customFormat="1" ht="26.25" customHeight="1">
      <c r="A41" s="107" t="s">
        <v>418</v>
      </c>
      <c r="B41" s="141" t="s">
        <v>436</v>
      </c>
      <c r="C41" s="142">
        <v>100000000</v>
      </c>
      <c r="D41" s="145"/>
    </row>
    <row r="42" spans="1:4" s="143" customFormat="1" ht="34.5" customHeight="1">
      <c r="A42" s="138" t="s">
        <v>417</v>
      </c>
      <c r="B42" s="139" t="s">
        <v>368</v>
      </c>
      <c r="C42" s="140">
        <v>28000000</v>
      </c>
      <c r="D42" s="145"/>
    </row>
    <row r="43" spans="1:4" s="143" customFormat="1" ht="36.75" customHeight="1">
      <c r="A43" s="107" t="s">
        <v>417</v>
      </c>
      <c r="B43" s="141" t="s">
        <v>416</v>
      </c>
      <c r="C43" s="142">
        <v>5000000</v>
      </c>
      <c r="D43" s="145"/>
    </row>
    <row r="44" spans="1:3" ht="20.25" customHeight="1" thickBot="1">
      <c r="A44" s="396" t="s">
        <v>18</v>
      </c>
      <c r="B44" s="397"/>
      <c r="C44" s="146">
        <f>SUM(C6:C43)</f>
        <v>750503831</v>
      </c>
    </row>
    <row r="65" ht="15" customHeight="1"/>
  </sheetData>
  <sheetProtection/>
  <mergeCells count="3">
    <mergeCell ref="A1:C1"/>
    <mergeCell ref="A2:C2"/>
    <mergeCell ref="A44:B44"/>
  </mergeCells>
  <printOptions horizontalCentered="1"/>
  <pageMargins left="0.1968503937007874" right="0.1968503937007874" top="0.3937007874015748" bottom="0.3937007874015748" header="0" footer="0"/>
  <pageSetup horizontalDpi="600" verticalDpi="600" orientation="landscape" scale="80" r:id="rId2"/>
  <drawing r:id="rId1"/>
</worksheet>
</file>

<file path=xl/worksheets/sheet5.xml><?xml version="1.0" encoding="utf-8"?>
<worksheet xmlns="http://schemas.openxmlformats.org/spreadsheetml/2006/main" xmlns:r="http://schemas.openxmlformats.org/officeDocument/2006/relationships">
  <dimension ref="A1:G31"/>
  <sheetViews>
    <sheetView showGridLines="0" zoomScale="110" zoomScaleNormal="110" zoomScalePageLayoutView="0" workbookViewId="0" topLeftCell="A1">
      <selection activeCell="C22" sqref="C22"/>
    </sheetView>
  </sheetViews>
  <sheetFormatPr defaultColWidth="11.421875" defaultRowHeight="12.75"/>
  <cols>
    <col min="1" max="1" width="20.421875" style="164" customWidth="1"/>
    <col min="2" max="2" width="21.28125" style="164" hidden="1" customWidth="1"/>
    <col min="3" max="3" width="60.57421875" style="165" customWidth="1"/>
    <col min="4" max="4" width="21.28125" style="172" customWidth="1"/>
    <col min="5" max="5" width="52.8515625" style="164" customWidth="1"/>
    <col min="6" max="6" width="11.421875" style="149" customWidth="1"/>
    <col min="7" max="7" width="13.7109375" style="149" bestFit="1" customWidth="1"/>
    <col min="8" max="8" width="12.7109375" style="149" bestFit="1" customWidth="1"/>
    <col min="9" max="16384" width="11.421875" style="149" customWidth="1"/>
  </cols>
  <sheetData>
    <row r="1" spans="1:5" ht="23.25" customHeight="1">
      <c r="A1" s="398" t="s">
        <v>157</v>
      </c>
      <c r="B1" s="398"/>
      <c r="C1" s="398"/>
      <c r="D1" s="398"/>
      <c r="E1" s="398"/>
    </row>
    <row r="2" spans="1:5" ht="16.5" customHeight="1">
      <c r="A2" s="398" t="s">
        <v>475</v>
      </c>
      <c r="B2" s="398"/>
      <c r="C2" s="398"/>
      <c r="D2" s="398"/>
      <c r="E2" s="398"/>
    </row>
    <row r="3" spans="1:5" ht="12.75" customHeight="1" thickBot="1">
      <c r="A3" s="148"/>
      <c r="B3" s="148"/>
      <c r="C3" s="148"/>
      <c r="D3" s="166"/>
      <c r="E3" s="148"/>
    </row>
    <row r="4" spans="1:5" ht="35.25" customHeight="1" thickBot="1">
      <c r="A4" s="150" t="s">
        <v>137</v>
      </c>
      <c r="B4" s="151" t="s">
        <v>116</v>
      </c>
      <c r="C4" s="150" t="s">
        <v>85</v>
      </c>
      <c r="D4" s="150" t="s">
        <v>14</v>
      </c>
      <c r="E4" s="150" t="s">
        <v>15</v>
      </c>
    </row>
    <row r="5" spans="1:7" ht="12.75">
      <c r="A5" s="152"/>
      <c r="B5" s="153"/>
      <c r="C5" s="154"/>
      <c r="D5" s="167">
        <f>SUM(D6:D26)</f>
        <v>84344488.41</v>
      </c>
      <c r="E5" s="155"/>
      <c r="G5" s="156"/>
    </row>
    <row r="6" spans="1:5" ht="68.25" customHeight="1">
      <c r="A6" s="157" t="s">
        <v>207</v>
      </c>
      <c r="B6" s="158"/>
      <c r="C6" s="159" t="s">
        <v>359</v>
      </c>
      <c r="D6" s="168">
        <v>2098985</v>
      </c>
      <c r="E6" s="158" t="s">
        <v>295</v>
      </c>
    </row>
    <row r="7" spans="1:5" ht="38.25">
      <c r="A7" s="160" t="s">
        <v>439</v>
      </c>
      <c r="B7" s="161"/>
      <c r="C7" s="162" t="s">
        <v>298</v>
      </c>
      <c r="D7" s="169">
        <v>53044</v>
      </c>
      <c r="E7" s="161" t="s">
        <v>296</v>
      </c>
    </row>
    <row r="8" spans="1:5" ht="63.75" customHeight="1">
      <c r="A8" s="157" t="s">
        <v>352</v>
      </c>
      <c r="B8" s="158"/>
      <c r="C8" s="159" t="s">
        <v>353</v>
      </c>
      <c r="D8" s="168">
        <v>1019385</v>
      </c>
      <c r="E8" s="158" t="s">
        <v>358</v>
      </c>
    </row>
    <row r="9" spans="1:5" ht="60.75" customHeight="1">
      <c r="A9" s="160" t="s">
        <v>207</v>
      </c>
      <c r="B9" s="161"/>
      <c r="C9" s="162" t="s">
        <v>350</v>
      </c>
      <c r="D9" s="169">
        <v>1933053</v>
      </c>
      <c r="E9" s="161" t="s">
        <v>358</v>
      </c>
    </row>
    <row r="10" spans="1:5" ht="61.5" customHeight="1">
      <c r="A10" s="157" t="s">
        <v>300</v>
      </c>
      <c r="B10" s="158"/>
      <c r="C10" s="159" t="s">
        <v>262</v>
      </c>
      <c r="D10" s="168">
        <v>2019570</v>
      </c>
      <c r="E10" s="158" t="s">
        <v>297</v>
      </c>
    </row>
    <row r="11" spans="1:5" ht="67.5" customHeight="1">
      <c r="A11" s="160" t="s">
        <v>268</v>
      </c>
      <c r="B11" s="161"/>
      <c r="C11" s="162" t="s">
        <v>264</v>
      </c>
      <c r="D11" s="169">
        <v>2990848</v>
      </c>
      <c r="E11" s="161" t="s">
        <v>297</v>
      </c>
    </row>
    <row r="12" spans="1:5" ht="65.25" customHeight="1">
      <c r="A12" s="157" t="s">
        <v>268</v>
      </c>
      <c r="B12" s="158"/>
      <c r="C12" s="159" t="s">
        <v>348</v>
      </c>
      <c r="D12" s="168">
        <v>3003211</v>
      </c>
      <c r="E12" s="158" t="s">
        <v>358</v>
      </c>
    </row>
    <row r="13" spans="1:5" ht="64.5" customHeight="1">
      <c r="A13" s="160" t="s">
        <v>208</v>
      </c>
      <c r="B13" s="161"/>
      <c r="C13" s="162" t="s">
        <v>374</v>
      </c>
      <c r="D13" s="169">
        <v>2090260</v>
      </c>
      <c r="E13" s="161" t="s">
        <v>296</v>
      </c>
    </row>
    <row r="14" spans="1:5" ht="63" customHeight="1">
      <c r="A14" s="157" t="s">
        <v>208</v>
      </c>
      <c r="B14" s="158"/>
      <c r="C14" s="159" t="s">
        <v>437</v>
      </c>
      <c r="D14" s="168">
        <v>2817364</v>
      </c>
      <c r="E14" s="158" t="s">
        <v>296</v>
      </c>
    </row>
    <row r="15" spans="1:5" ht="77.25" customHeight="1">
      <c r="A15" s="160" t="s">
        <v>208</v>
      </c>
      <c r="B15" s="161"/>
      <c r="C15" s="162" t="s">
        <v>263</v>
      </c>
      <c r="D15" s="169">
        <v>1146609</v>
      </c>
      <c r="E15" s="161" t="s">
        <v>297</v>
      </c>
    </row>
    <row r="16" spans="1:5" ht="69.75" customHeight="1">
      <c r="A16" s="157" t="s">
        <v>208</v>
      </c>
      <c r="B16" s="158"/>
      <c r="C16" s="159" t="s">
        <v>265</v>
      </c>
      <c r="D16" s="168">
        <v>706174</v>
      </c>
      <c r="E16" s="158" t="s">
        <v>297</v>
      </c>
    </row>
    <row r="17" spans="1:5" ht="62.25" customHeight="1">
      <c r="A17" s="160" t="s">
        <v>208</v>
      </c>
      <c r="B17" s="161"/>
      <c r="C17" s="162" t="s">
        <v>346</v>
      </c>
      <c r="D17" s="169">
        <v>2008869</v>
      </c>
      <c r="E17" s="161" t="s">
        <v>358</v>
      </c>
    </row>
    <row r="18" spans="1:5" ht="61.5" customHeight="1">
      <c r="A18" s="157" t="s">
        <v>208</v>
      </c>
      <c r="B18" s="158"/>
      <c r="C18" s="159" t="s">
        <v>349</v>
      </c>
      <c r="D18" s="168">
        <v>1725541</v>
      </c>
      <c r="E18" s="158" t="s">
        <v>358</v>
      </c>
    </row>
    <row r="19" spans="1:5" ht="69.75" customHeight="1">
      <c r="A19" s="160" t="s">
        <v>438</v>
      </c>
      <c r="B19" s="161"/>
      <c r="C19" s="162" t="s">
        <v>360</v>
      </c>
      <c r="D19" s="169">
        <v>115750</v>
      </c>
      <c r="E19" s="161" t="s">
        <v>295</v>
      </c>
    </row>
    <row r="20" spans="1:5" ht="64.5" customHeight="1">
      <c r="A20" s="157" t="s">
        <v>269</v>
      </c>
      <c r="B20" s="158"/>
      <c r="C20" s="159" t="s">
        <v>267</v>
      </c>
      <c r="D20" s="168">
        <v>63014.54</v>
      </c>
      <c r="E20" s="158" t="s">
        <v>297</v>
      </c>
    </row>
    <row r="21" spans="1:5" ht="33" customHeight="1">
      <c r="A21" s="160" t="s">
        <v>209</v>
      </c>
      <c r="B21" s="161"/>
      <c r="C21" s="162" t="s">
        <v>236</v>
      </c>
      <c r="D21" s="169">
        <v>54041735.49</v>
      </c>
      <c r="E21" s="161" t="s">
        <v>189</v>
      </c>
    </row>
    <row r="22" spans="1:5" ht="64.5" customHeight="1">
      <c r="A22" s="157" t="s">
        <v>209</v>
      </c>
      <c r="B22" s="158"/>
      <c r="C22" s="159" t="s">
        <v>240</v>
      </c>
      <c r="D22" s="168">
        <v>1888663</v>
      </c>
      <c r="E22" s="158" t="s">
        <v>296</v>
      </c>
    </row>
    <row r="23" spans="1:5" ht="64.5" customHeight="1">
      <c r="A23" s="160" t="s">
        <v>209</v>
      </c>
      <c r="B23" s="161"/>
      <c r="C23" s="162" t="s">
        <v>266</v>
      </c>
      <c r="D23" s="169">
        <v>1929585</v>
      </c>
      <c r="E23" s="161" t="s">
        <v>297</v>
      </c>
    </row>
    <row r="24" spans="1:5" ht="37.5" customHeight="1">
      <c r="A24" s="157" t="s">
        <v>225</v>
      </c>
      <c r="B24" s="158"/>
      <c r="C24" s="159" t="s">
        <v>161</v>
      </c>
      <c r="D24" s="168">
        <v>970127.38</v>
      </c>
      <c r="E24" s="158" t="s">
        <v>274</v>
      </c>
    </row>
    <row r="25" spans="1:5" ht="64.5" customHeight="1">
      <c r="A25" s="160" t="s">
        <v>351</v>
      </c>
      <c r="B25" s="161"/>
      <c r="C25" s="162" t="s">
        <v>347</v>
      </c>
      <c r="D25" s="169">
        <v>1722700</v>
      </c>
      <c r="E25" s="161" t="s">
        <v>358</v>
      </c>
    </row>
    <row r="26" spans="1:5" ht="25.5" customHeight="1">
      <c r="A26" s="160"/>
      <c r="B26" s="161"/>
      <c r="C26" s="162"/>
      <c r="D26" s="169"/>
      <c r="E26" s="161"/>
    </row>
    <row r="27" spans="1:5" ht="18.75" customHeight="1">
      <c r="A27" s="399" t="s">
        <v>18</v>
      </c>
      <c r="B27" s="399"/>
      <c r="C27" s="399"/>
      <c r="D27" s="170">
        <f>SUM(D6:D26)</f>
        <v>84344488.41</v>
      </c>
      <c r="E27" s="163"/>
    </row>
    <row r="31" ht="12.75">
      <c r="D31" s="171"/>
    </row>
  </sheetData>
  <sheetProtection/>
  <mergeCells count="3">
    <mergeCell ref="A1:E1"/>
    <mergeCell ref="A2:E2"/>
    <mergeCell ref="A27:C27"/>
  </mergeCells>
  <printOptions horizontalCentered="1"/>
  <pageMargins left="0.3937007874015748" right="0.3937007874015748" top="0.3937007874015748" bottom="0.3937007874015748" header="0" footer="0"/>
  <pageSetup horizontalDpi="600" verticalDpi="600" orientation="landscape" scale="80" r:id="rId2"/>
  <drawing r:id="rId1"/>
</worksheet>
</file>

<file path=xl/worksheets/sheet6.xml><?xml version="1.0" encoding="utf-8"?>
<worksheet xmlns="http://schemas.openxmlformats.org/spreadsheetml/2006/main" xmlns:r="http://schemas.openxmlformats.org/officeDocument/2006/relationships">
  <sheetPr>
    <tabColor indexed="57"/>
  </sheetPr>
  <dimension ref="A1:N74"/>
  <sheetViews>
    <sheetView showGridLines="0" zoomScalePageLayoutView="0" workbookViewId="0" topLeftCell="A1">
      <selection activeCell="K4" sqref="K4:K5"/>
    </sheetView>
  </sheetViews>
  <sheetFormatPr defaultColWidth="11.421875" defaultRowHeight="12.75"/>
  <cols>
    <col min="1" max="1" width="13.57421875" style="211" customWidth="1"/>
    <col min="2" max="2" width="31.28125" style="212" customWidth="1"/>
    <col min="3" max="3" width="19.8515625" style="76" customWidth="1"/>
    <col min="4" max="4" width="7.57421875" style="76" customWidth="1"/>
    <col min="5" max="5" width="18.28125" style="76" customWidth="1"/>
    <col min="6" max="6" width="8.00390625" style="76" customWidth="1"/>
    <col min="7" max="7" width="20.28125" style="76" customWidth="1"/>
    <col min="8" max="8" width="7.28125" style="76" customWidth="1"/>
    <col min="9" max="9" width="19.00390625" style="76" customWidth="1"/>
    <col min="10" max="10" width="7.8515625" style="213" customWidth="1"/>
    <col min="11" max="11" width="20.8515625" style="214" customWidth="1"/>
    <col min="12" max="12" width="12.57421875" style="213" customWidth="1"/>
    <col min="13" max="13" width="32.8515625" style="74" customWidth="1"/>
    <col min="14" max="14" width="16.57421875" style="74" bestFit="1" customWidth="1"/>
    <col min="15" max="16384" width="11.421875" style="74" customWidth="1"/>
  </cols>
  <sheetData>
    <row r="1" spans="1:12" ht="12.75">
      <c r="A1" s="400" t="s">
        <v>19</v>
      </c>
      <c r="B1" s="400"/>
      <c r="C1" s="400"/>
      <c r="D1" s="400"/>
      <c r="E1" s="400"/>
      <c r="F1" s="400"/>
      <c r="G1" s="400"/>
      <c r="H1" s="400"/>
      <c r="I1" s="400"/>
      <c r="J1" s="400"/>
      <c r="K1" s="400"/>
      <c r="L1" s="400"/>
    </row>
    <row r="2" spans="1:12" ht="12.75">
      <c r="A2" s="401" t="s">
        <v>475</v>
      </c>
      <c r="B2" s="401"/>
      <c r="C2" s="401"/>
      <c r="D2" s="401"/>
      <c r="E2" s="401"/>
      <c r="F2" s="401"/>
      <c r="G2" s="401"/>
      <c r="H2" s="401"/>
      <c r="I2" s="401"/>
      <c r="J2" s="401"/>
      <c r="K2" s="401"/>
      <c r="L2" s="401"/>
    </row>
    <row r="3" spans="1:12" ht="12.75">
      <c r="A3" s="402" t="s">
        <v>86</v>
      </c>
      <c r="B3" s="402"/>
      <c r="C3" s="402"/>
      <c r="D3" s="402"/>
      <c r="E3" s="402"/>
      <c r="F3" s="402"/>
      <c r="G3" s="402"/>
      <c r="H3" s="402"/>
      <c r="I3" s="402"/>
      <c r="J3" s="402"/>
      <c r="K3" s="402"/>
      <c r="L3" s="402"/>
    </row>
    <row r="4" spans="1:12" ht="12.75">
      <c r="A4" s="175"/>
      <c r="B4" s="175"/>
      <c r="C4" s="175"/>
      <c r="D4" s="175"/>
      <c r="E4" s="175"/>
      <c r="F4" s="175"/>
      <c r="G4" s="175"/>
      <c r="H4" s="175"/>
      <c r="I4" s="175"/>
      <c r="J4" s="175"/>
      <c r="K4" s="330"/>
      <c r="L4" s="175"/>
    </row>
    <row r="5" spans="1:13" ht="13.5" thickBot="1">
      <c r="A5" s="175"/>
      <c r="B5" s="175"/>
      <c r="C5" s="175"/>
      <c r="D5" s="175"/>
      <c r="E5" s="175"/>
      <c r="F5" s="175"/>
      <c r="G5" s="175"/>
      <c r="H5" s="175"/>
      <c r="I5" s="175"/>
      <c r="J5" s="175"/>
      <c r="K5" s="330"/>
      <c r="L5" s="330"/>
      <c r="M5" s="76"/>
    </row>
    <row r="6" spans="1:13" ht="49.5" customHeight="1" thickBot="1">
      <c r="A6" s="176" t="s">
        <v>20</v>
      </c>
      <c r="B6" s="177" t="s">
        <v>21</v>
      </c>
      <c r="C6" s="178" t="s">
        <v>52</v>
      </c>
      <c r="D6" s="178"/>
      <c r="E6" s="178" t="s">
        <v>74</v>
      </c>
      <c r="F6" s="178" t="s">
        <v>37</v>
      </c>
      <c r="G6" s="178" t="s">
        <v>75</v>
      </c>
      <c r="H6" s="179" t="s">
        <v>37</v>
      </c>
      <c r="I6" s="180" t="s">
        <v>135</v>
      </c>
      <c r="J6" s="179" t="s">
        <v>37</v>
      </c>
      <c r="K6" s="178" t="s">
        <v>76</v>
      </c>
      <c r="L6" s="181" t="s">
        <v>37</v>
      </c>
      <c r="M6" s="76"/>
    </row>
    <row r="7" spans="1:13" ht="12.75">
      <c r="A7" s="182"/>
      <c r="B7" s="183" t="s">
        <v>38</v>
      </c>
      <c r="C7" s="184">
        <f aca="true" t="shared" si="0" ref="C7:J7">C8+C14+C29+C40+C42+C54+C63+C67+C69</f>
        <v>102634856.47</v>
      </c>
      <c r="D7" s="185">
        <f t="shared" si="0"/>
        <v>1</v>
      </c>
      <c r="E7" s="184">
        <f t="shared" si="0"/>
        <v>99177309.34</v>
      </c>
      <c r="F7" s="185">
        <f t="shared" si="0"/>
        <v>1</v>
      </c>
      <c r="G7" s="184">
        <f t="shared" si="0"/>
        <v>750503831</v>
      </c>
      <c r="H7" s="185">
        <f t="shared" si="0"/>
        <v>1</v>
      </c>
      <c r="I7" s="184">
        <f t="shared" si="0"/>
        <v>84344488.41</v>
      </c>
      <c r="J7" s="185">
        <f t="shared" si="0"/>
        <v>1</v>
      </c>
      <c r="K7" s="184">
        <f>C7+E7+G7+I7</f>
        <v>1036660485.2199999</v>
      </c>
      <c r="L7" s="186">
        <v>1</v>
      </c>
      <c r="M7" s="76">
        <f>+Ingresos!C19-'Gral y X Prog.'!K7</f>
        <v>0</v>
      </c>
    </row>
    <row r="8" spans="1:13" s="190" customFormat="1" ht="16.5" customHeight="1">
      <c r="A8" s="215">
        <v>0</v>
      </c>
      <c r="B8" s="216" t="s">
        <v>120</v>
      </c>
      <c r="C8" s="187">
        <f>SUM(C11:C13)</f>
        <v>0</v>
      </c>
      <c r="D8" s="188">
        <f aca="true" t="shared" si="1" ref="D8:D48">+C8/$C$7</f>
        <v>0</v>
      </c>
      <c r="E8" s="187">
        <f>SUM(E9:E13)</f>
        <v>71986.73</v>
      </c>
      <c r="F8" s="188">
        <f aca="true" t="shared" si="2" ref="F8:F52">+E8/$E$7</f>
        <v>0.0007258387072512205</v>
      </c>
      <c r="G8" s="187">
        <f>SUM(G11:G13)</f>
        <v>0</v>
      </c>
      <c r="H8" s="188">
        <f aca="true" t="shared" si="3" ref="H8:H48">+G8/$G$7</f>
        <v>0</v>
      </c>
      <c r="I8" s="187">
        <f>SUM(I11:I13)</f>
        <v>0</v>
      </c>
      <c r="J8" s="188">
        <f aca="true" t="shared" si="4" ref="J8:J48">+I8/$I$7</f>
        <v>0</v>
      </c>
      <c r="K8" s="187">
        <f>+C8++E8++G8+I8</f>
        <v>71986.73</v>
      </c>
      <c r="L8" s="189">
        <f>+D8++F8+H8+J8</f>
        <v>0.0007258387072512205</v>
      </c>
      <c r="M8" s="343"/>
    </row>
    <row r="9" spans="1:13" ht="19.5" customHeight="1">
      <c r="A9" s="191" t="s">
        <v>281</v>
      </c>
      <c r="B9" s="331" t="s">
        <v>282</v>
      </c>
      <c r="C9" s="193">
        <f>SUMIF('Prog-I Detalle'!$A$7:$A$11,A9,'Prog-I Detalle'!$C$7:$C$11)</f>
        <v>0</v>
      </c>
      <c r="D9" s="194">
        <f>+C9/$C$7</f>
        <v>0</v>
      </c>
      <c r="E9" s="193">
        <f>SUMIF('Prog-II Detalle'!$A$6:$A$39,A9,'Prog-II Detalle'!$C$6:$C$39)</f>
        <v>0</v>
      </c>
      <c r="F9" s="194">
        <f>+E9/$E$7</f>
        <v>0</v>
      </c>
      <c r="G9" s="193">
        <f>SUMIF('Prog-III Detalle'!$A$7:$A$33,A9,'Prog-III Detalle'!$C$7:$C$33)</f>
        <v>0</v>
      </c>
      <c r="H9" s="194">
        <f>+G9/$G$7</f>
        <v>0</v>
      </c>
      <c r="I9" s="195">
        <f>SUMIF('Prog-IV Detalle'!$A$6:$A$8,A9,'Prog-IV Detalle'!$D$6:$D$8)</f>
        <v>0</v>
      </c>
      <c r="J9" s="194">
        <f>+I9/$I$7</f>
        <v>0</v>
      </c>
      <c r="K9" s="193">
        <f>+C9++E9+G9+I9</f>
        <v>0</v>
      </c>
      <c r="L9" s="196">
        <f>+K9/$K$7</f>
        <v>0</v>
      </c>
      <c r="M9" s="76"/>
    </row>
    <row r="10" spans="1:14" ht="19.5" customHeight="1">
      <c r="A10" s="191" t="s">
        <v>198</v>
      </c>
      <c r="B10" s="331" t="s">
        <v>196</v>
      </c>
      <c r="C10" s="193">
        <f>SUMIF('Prog-I Detalle'!$A$7:$A$11,A10,'Prog-I Detalle'!$C$7:$C$11)</f>
        <v>0</v>
      </c>
      <c r="D10" s="194">
        <f>+C10/$C$7</f>
        <v>0</v>
      </c>
      <c r="E10" s="193">
        <f>SUMIF('Prog-II Detalle'!$A$6:$A$39,A10,'Prog-II Detalle'!$C$6:$C$39)</f>
        <v>0</v>
      </c>
      <c r="F10" s="194">
        <f>+E10/$E$7</f>
        <v>0</v>
      </c>
      <c r="G10" s="193">
        <f>SUMIF('Prog-III Detalle'!$A$7:$A$33,A10,'Prog-III Detalle'!$C$7:$C$33)</f>
        <v>0</v>
      </c>
      <c r="H10" s="194">
        <f>+G10/$G$7</f>
        <v>0</v>
      </c>
      <c r="I10" s="195">
        <f>SUMIF('Prog-IV Detalle'!$A$6:$A$8,A10,'Prog-IV Detalle'!$D$6:$D$8)</f>
        <v>0</v>
      </c>
      <c r="J10" s="194">
        <f>+I10/$I$7</f>
        <v>0</v>
      </c>
      <c r="K10" s="193">
        <f>+C10++E10+G10+I10</f>
        <v>0</v>
      </c>
      <c r="L10" s="196">
        <f>+K10/$K$7</f>
        <v>0</v>
      </c>
      <c r="N10" s="76"/>
    </row>
    <row r="11" spans="1:14" ht="19.5" customHeight="1">
      <c r="A11" s="191" t="s">
        <v>175</v>
      </c>
      <c r="B11" s="331" t="s">
        <v>201</v>
      </c>
      <c r="C11" s="193">
        <f>SUMIF('Prog-I Detalle'!$A$7:$A$11,A11,'Prog-I Detalle'!$C$7:$C$11)</f>
        <v>0</v>
      </c>
      <c r="D11" s="194">
        <f t="shared" si="1"/>
        <v>0</v>
      </c>
      <c r="E11" s="193">
        <f>SUMIF('Prog-II Detalle'!$A$6:$A$39,A11,'Prog-II Detalle'!$C$6:$C$39)</f>
        <v>71986.73</v>
      </c>
      <c r="F11" s="194">
        <f t="shared" si="2"/>
        <v>0.0007258387072512205</v>
      </c>
      <c r="G11" s="193">
        <f>SUMIF('Prog-III Detalle'!$A$7:$A$33,A11,'Prog-III Detalle'!$C$7:$C$33)</f>
        <v>0</v>
      </c>
      <c r="H11" s="194">
        <f t="shared" si="3"/>
        <v>0</v>
      </c>
      <c r="I11" s="195">
        <f>SUMIF('Prog-IV Detalle'!$A$6:$A$8,A11,'Prog-IV Detalle'!$D$6:$D$8)</f>
        <v>0</v>
      </c>
      <c r="J11" s="194">
        <f t="shared" si="4"/>
        <v>0</v>
      </c>
      <c r="K11" s="193">
        <f>+C11++E11+G11+I11</f>
        <v>71986.73</v>
      </c>
      <c r="L11" s="196">
        <f aca="true" t="shared" si="5" ref="L11:L50">+K11/$K$7</f>
        <v>6.944098962614842E-05</v>
      </c>
      <c r="N11" s="76"/>
    </row>
    <row r="12" spans="1:13" ht="19.5" customHeight="1">
      <c r="A12" s="191" t="s">
        <v>88</v>
      </c>
      <c r="B12" s="331" t="s">
        <v>133</v>
      </c>
      <c r="C12" s="193">
        <f>SUMIF('Prog-I Detalle'!$A$7:$A$11,A12,'Prog-I Detalle'!$C$7:$C$11)</f>
        <v>0</v>
      </c>
      <c r="D12" s="194">
        <f t="shared" si="1"/>
        <v>0</v>
      </c>
      <c r="E12" s="193">
        <f>SUMIF('Prog-II Detalle'!$A$6:$A$39,A12,'Prog-II Detalle'!$C$6:$C$39)</f>
        <v>0</v>
      </c>
      <c r="F12" s="194">
        <f t="shared" si="2"/>
        <v>0</v>
      </c>
      <c r="G12" s="193">
        <f>SUMIF('Prog-III Detalle'!$A$7:$A$33,A12,'Prog-III Detalle'!$C$7:$C$33)</f>
        <v>0</v>
      </c>
      <c r="H12" s="194">
        <f t="shared" si="3"/>
        <v>0</v>
      </c>
      <c r="I12" s="195">
        <f>SUMIF('Prog-IV Detalle'!$A$6:$A$8,A12,'Prog-IV Detalle'!$D$6:$D$8)</f>
        <v>0</v>
      </c>
      <c r="J12" s="194">
        <f t="shared" si="4"/>
        <v>0</v>
      </c>
      <c r="K12" s="193">
        <f>+C12++E12+G12+I12</f>
        <v>0</v>
      </c>
      <c r="L12" s="196">
        <f t="shared" si="5"/>
        <v>0</v>
      </c>
      <c r="M12" s="76"/>
    </row>
    <row r="13" spans="1:12" ht="19.5" customHeight="1">
      <c r="A13" s="191" t="s">
        <v>210</v>
      </c>
      <c r="B13" s="331" t="s">
        <v>195</v>
      </c>
      <c r="C13" s="193">
        <f>SUMIF('Prog-I Detalle'!$A$7:$A$11,A13,'Prog-I Detalle'!$C$7:$C$11)</f>
        <v>0</v>
      </c>
      <c r="D13" s="194">
        <f>+C13/$C$7</f>
        <v>0</v>
      </c>
      <c r="E13" s="193">
        <f>SUMIF('Prog-II Detalle'!$A$6:$A$39,A13,'Prog-II Detalle'!$C$6:$C$39)</f>
        <v>0</v>
      </c>
      <c r="F13" s="194">
        <f>+E13/$E$7</f>
        <v>0</v>
      </c>
      <c r="G13" s="193">
        <f>SUMIF('Prog-III Detalle'!$A$7:$A$33,A13,'Prog-III Detalle'!$C$7:$C$33)</f>
        <v>0</v>
      </c>
      <c r="H13" s="194">
        <f>+G13/$G$7</f>
        <v>0</v>
      </c>
      <c r="I13" s="195">
        <f>SUMIF('Prog-IV Detalle'!$A$6:$A$8,A13,'Prog-IV Detalle'!$D$6:$D$8)</f>
        <v>0</v>
      </c>
      <c r="J13" s="194">
        <f>+I13/$I$7</f>
        <v>0</v>
      </c>
      <c r="K13" s="193">
        <f>+C13++E13+G13+I13</f>
        <v>0</v>
      </c>
      <c r="L13" s="196">
        <f>+K13/$K$7</f>
        <v>0</v>
      </c>
    </row>
    <row r="14" spans="1:13" s="190" customFormat="1" ht="16.5" customHeight="1">
      <c r="A14" s="217">
        <v>1</v>
      </c>
      <c r="B14" s="218" t="s">
        <v>31</v>
      </c>
      <c r="C14" s="197">
        <f>SUM(C15:C25)</f>
        <v>8000000</v>
      </c>
      <c r="D14" s="198">
        <f t="shared" si="1"/>
        <v>0.07794622874869403</v>
      </c>
      <c r="E14" s="197">
        <f>SUM(E15:E28)</f>
        <v>32035696.91</v>
      </c>
      <c r="F14" s="198">
        <f t="shared" si="2"/>
        <v>0.3230143782200736</v>
      </c>
      <c r="G14" s="197">
        <f>SUM(G15:G27)</f>
        <v>0</v>
      </c>
      <c r="H14" s="198">
        <f t="shared" si="3"/>
        <v>0</v>
      </c>
      <c r="I14" s="197">
        <f>SUM(I15:I27)</f>
        <v>0</v>
      </c>
      <c r="J14" s="198">
        <f t="shared" si="4"/>
        <v>0</v>
      </c>
      <c r="K14" s="197">
        <f>SUM(K15:K27)</f>
        <v>30035696.91</v>
      </c>
      <c r="L14" s="199">
        <f t="shared" si="5"/>
        <v>0.028973513834305964</v>
      </c>
      <c r="M14" s="343"/>
    </row>
    <row r="15" spans="1:12" ht="25.5">
      <c r="A15" s="191" t="s">
        <v>89</v>
      </c>
      <c r="B15" s="332" t="s">
        <v>138</v>
      </c>
      <c r="C15" s="193">
        <f>SUMIF('Prog-I Detalle'!$A$7:$A$11,A15,'Prog-I Detalle'!$C$7:$C$11)</f>
        <v>0</v>
      </c>
      <c r="D15" s="194">
        <f t="shared" si="1"/>
        <v>0</v>
      </c>
      <c r="E15" s="193">
        <f>SUMIF('Prog-II Detalle'!$A$7:$A$39,A15,'Prog-II Detalle'!$C$7:$C$39)</f>
        <v>0</v>
      </c>
      <c r="F15" s="201">
        <f t="shared" si="2"/>
        <v>0</v>
      </c>
      <c r="G15" s="193">
        <f>SUMIF('Prog-III Detalle'!$A$7:$A$33,A15,'Prog-III Detalle'!$C$7:$C$33)</f>
        <v>0</v>
      </c>
      <c r="H15" s="194">
        <f t="shared" si="3"/>
        <v>0</v>
      </c>
      <c r="I15" s="195">
        <f>SUMIF('Prog-IV Detalle'!$A$6:$A$25,A15,'Prog-IV Detalle'!$D$6:$D$25)</f>
        <v>0</v>
      </c>
      <c r="J15" s="194">
        <f t="shared" si="4"/>
        <v>0</v>
      </c>
      <c r="K15" s="193">
        <f aca="true" t="shared" si="6" ref="K15:K27">+C15++E15+G15+I15</f>
        <v>0</v>
      </c>
      <c r="L15" s="196">
        <f t="shared" si="5"/>
        <v>0</v>
      </c>
    </row>
    <row r="16" spans="1:12" ht="12.75">
      <c r="A16" s="191" t="s">
        <v>205</v>
      </c>
      <c r="B16" s="332" t="s">
        <v>191</v>
      </c>
      <c r="C16" s="193">
        <f>SUMIF('Prog-I Detalle'!$A$7:$A$11,A16,'Prog-I Detalle'!$C$7:$C$11)</f>
        <v>0</v>
      </c>
      <c r="D16" s="194">
        <f>+C16/$C$7</f>
        <v>0</v>
      </c>
      <c r="E16" s="193">
        <f>SUMIF('Prog-II Detalle'!$A$7:$A$39,A16,'Prog-II Detalle'!$C$7:$C$39)</f>
        <v>750000</v>
      </c>
      <c r="F16" s="201">
        <f>+E16/$E$7</f>
        <v>0.007562213625183633</v>
      </c>
      <c r="G16" s="193">
        <f>SUMIF('Prog-III Detalle'!$A$7:$A$33,A16,'Prog-III Detalle'!$C$7:$C$33)</f>
        <v>0</v>
      </c>
      <c r="H16" s="194">
        <f>+G16/$G$7</f>
        <v>0</v>
      </c>
      <c r="I16" s="195">
        <f>SUMIF('Prog-IV Detalle'!$A$6:$A$25,A16,'Prog-IV Detalle'!$D$6:$D$25)</f>
        <v>0</v>
      </c>
      <c r="J16" s="194">
        <f>+I16/$I$7</f>
        <v>0</v>
      </c>
      <c r="K16" s="193">
        <f t="shared" si="6"/>
        <v>750000</v>
      </c>
      <c r="L16" s="196">
        <f>+K16/$K$7</f>
        <v>0.0007234769827662865</v>
      </c>
    </row>
    <row r="17" spans="1:12" ht="12.75">
      <c r="A17" s="191" t="s">
        <v>284</v>
      </c>
      <c r="B17" s="332" t="s">
        <v>270</v>
      </c>
      <c r="C17" s="193">
        <f>SUMIF('Prog-I Detalle'!$A$7:$A$11,A17,'Prog-I Detalle'!$C$7:$C$11)</f>
        <v>0</v>
      </c>
      <c r="D17" s="194">
        <f>+C17/$C$7</f>
        <v>0</v>
      </c>
      <c r="E17" s="193">
        <f>SUMIF('Prog-II Detalle'!$A$7:$A$39,A17,'Prog-II Detalle'!$C$7:$C$39)</f>
        <v>100000</v>
      </c>
      <c r="F17" s="201">
        <f>+E17/$E$7</f>
        <v>0.0010082951500244844</v>
      </c>
      <c r="G17" s="193">
        <f>SUMIF('Prog-III Detalle'!$A$7:$A$33,A17,'Prog-III Detalle'!$C$7:$C$33)</f>
        <v>0</v>
      </c>
      <c r="H17" s="194">
        <f>+G17/$G$7</f>
        <v>0</v>
      </c>
      <c r="I17" s="195">
        <f>SUMIF('Prog-IV Detalle'!$A$6:$A$25,A17,'Prog-IV Detalle'!$D$6:$D$25)</f>
        <v>0</v>
      </c>
      <c r="J17" s="194">
        <f>+I17/$I$7</f>
        <v>0</v>
      </c>
      <c r="K17" s="193">
        <f t="shared" si="6"/>
        <v>100000</v>
      </c>
      <c r="L17" s="196">
        <f>+K17/$K$7</f>
        <v>9.646359770217152E-05</v>
      </c>
    </row>
    <row r="18" spans="1:12" ht="25.5">
      <c r="A18" s="191" t="s">
        <v>232</v>
      </c>
      <c r="B18" s="332" t="s">
        <v>231</v>
      </c>
      <c r="C18" s="193">
        <f>SUMIF('Prog-I Detalle'!$A$6:$A$11,A18,'Prog-I Detalle'!$C$6:$C$11)</f>
        <v>8000000</v>
      </c>
      <c r="D18" s="194">
        <f t="shared" si="1"/>
        <v>0.07794622874869403</v>
      </c>
      <c r="E18" s="193">
        <f>SUMIF('Prog-II Detalle'!$A$7:$A$39,A18,'Prog-II Detalle'!$C$7:$C$39)</f>
        <v>2400000</v>
      </c>
      <c r="F18" s="201">
        <f t="shared" si="2"/>
        <v>0.024199083600587624</v>
      </c>
      <c r="G18" s="193">
        <f>SUMIF('Prog-III Detalle'!$A$7:$A$33,A18,'Prog-III Detalle'!$C$7:$C$33)</f>
        <v>0</v>
      </c>
      <c r="H18" s="194">
        <f t="shared" si="3"/>
        <v>0</v>
      </c>
      <c r="I18" s="195">
        <f>SUMIF('Prog-IV Detalle'!$A$6:$A$25,A18,'Prog-IV Detalle'!$D$6:$D$25)</f>
        <v>0</v>
      </c>
      <c r="J18" s="194">
        <f t="shared" si="4"/>
        <v>0</v>
      </c>
      <c r="K18" s="193">
        <f t="shared" si="6"/>
        <v>10400000</v>
      </c>
      <c r="L18" s="196">
        <f t="shared" si="5"/>
        <v>0.010032214161025838</v>
      </c>
    </row>
    <row r="19" spans="1:12" ht="25.5">
      <c r="A19" s="191" t="s">
        <v>251</v>
      </c>
      <c r="B19" s="332" t="s">
        <v>250</v>
      </c>
      <c r="C19" s="193">
        <f>SUMIF('Prog-I Detalle'!$A$7:$A$11,A19,'Prog-I Detalle'!$C$7:$C$11)</f>
        <v>0</v>
      </c>
      <c r="D19" s="194">
        <f>+C19/$C$7</f>
        <v>0</v>
      </c>
      <c r="E19" s="193">
        <f>SUMIF('Prog-II Detalle'!$A$7:$A$39,A19,'Prog-II Detalle'!$C$7:$C$39)</f>
        <v>0</v>
      </c>
      <c r="F19" s="201">
        <f>+E19/$E$7</f>
        <v>0</v>
      </c>
      <c r="G19" s="193">
        <f>SUMIF('Prog-III Detalle'!$A$7:$A$33,A19,'Prog-III Detalle'!$C$7:$C$33)</f>
        <v>0</v>
      </c>
      <c r="H19" s="194">
        <f>+G19/$G$7</f>
        <v>0</v>
      </c>
      <c r="I19" s="195">
        <f>SUMIF('Prog-IV Detalle'!$A$6:$A$25,A19,'Prog-IV Detalle'!$D$6:$D$25)</f>
        <v>0</v>
      </c>
      <c r="J19" s="194">
        <f>+I19/$I$7</f>
        <v>0</v>
      </c>
      <c r="K19" s="193">
        <f t="shared" si="6"/>
        <v>0</v>
      </c>
      <c r="L19" s="196">
        <f>+K19/$K$7</f>
        <v>0</v>
      </c>
    </row>
    <row r="20" spans="1:12" ht="12.75">
      <c r="A20" s="191" t="s">
        <v>90</v>
      </c>
      <c r="B20" s="332" t="s">
        <v>28</v>
      </c>
      <c r="C20" s="193">
        <f>SUMIF('Prog-I Detalle'!$A$7:$A$11,A20,'Prog-I Detalle'!$C$7:$C$11)</f>
        <v>0</v>
      </c>
      <c r="D20" s="194">
        <f t="shared" si="1"/>
        <v>0</v>
      </c>
      <c r="E20" s="193">
        <f>SUMIF('Prog-II Detalle'!$A$7:$A$39,A20,'Prog-II Detalle'!$C$7:$C$39)</f>
        <v>0</v>
      </c>
      <c r="F20" s="201">
        <f t="shared" si="2"/>
        <v>0</v>
      </c>
      <c r="G20" s="193">
        <f>SUMIF('Prog-III Detalle'!$A$7:$A$33,A20,'Prog-III Detalle'!$C$7:$C$33)</f>
        <v>0</v>
      </c>
      <c r="H20" s="194">
        <f t="shared" si="3"/>
        <v>0</v>
      </c>
      <c r="I20" s="195">
        <f>SUMIF('Prog-IV Detalle'!$A$6:$A$25,A20,'Prog-IV Detalle'!$D$6:$D$25)</f>
        <v>0</v>
      </c>
      <c r="J20" s="194">
        <f t="shared" si="4"/>
        <v>0</v>
      </c>
      <c r="K20" s="193">
        <f t="shared" si="6"/>
        <v>0</v>
      </c>
      <c r="L20" s="196">
        <f t="shared" si="5"/>
        <v>0</v>
      </c>
    </row>
    <row r="21" spans="1:12" ht="13.5" customHeight="1">
      <c r="A21" s="191" t="s">
        <v>91</v>
      </c>
      <c r="B21" s="332" t="s">
        <v>130</v>
      </c>
      <c r="C21" s="193">
        <f>SUMIF('Prog-I Detalle'!$A$7:$A$11,A21,'Prog-I Detalle'!$C$7:$C$11)</f>
        <v>0</v>
      </c>
      <c r="D21" s="194">
        <f t="shared" si="1"/>
        <v>0</v>
      </c>
      <c r="E21" s="193">
        <f>SUMIF('Prog-II Detalle'!$A$7:$A$39,A21,'Prog-II Detalle'!$C$7:$C$39)</f>
        <v>2670764.6</v>
      </c>
      <c r="F21" s="201">
        <f t="shared" si="2"/>
        <v>0.02692918993037082</v>
      </c>
      <c r="G21" s="193">
        <f>SUMIF('Prog-III Detalle'!$A$7:$A$33,A21,'Prog-III Detalle'!$C$7:$C$33)</f>
        <v>0</v>
      </c>
      <c r="H21" s="194">
        <f t="shared" si="3"/>
        <v>0</v>
      </c>
      <c r="I21" s="195">
        <f>SUMIF('Prog-IV Detalle'!$A$6:$A$25,A21,'Prog-IV Detalle'!$D$6:$D$25)</f>
        <v>0</v>
      </c>
      <c r="J21" s="194">
        <f t="shared" si="4"/>
        <v>0</v>
      </c>
      <c r="K21" s="193">
        <f t="shared" si="6"/>
        <v>2670764.6</v>
      </c>
      <c r="L21" s="196">
        <f t="shared" si="5"/>
        <v>0.0025763156193160104</v>
      </c>
    </row>
    <row r="22" spans="1:12" ht="13.5" customHeight="1">
      <c r="A22" s="191" t="s">
        <v>224</v>
      </c>
      <c r="B22" s="332" t="s">
        <v>220</v>
      </c>
      <c r="C22" s="193">
        <f>SUMIF('Prog-I Detalle'!$A$7:$A$11,A22,'Prog-I Detalle'!$C$7:$C$11)</f>
        <v>0</v>
      </c>
      <c r="D22" s="194">
        <f>+C22/$C$7</f>
        <v>0</v>
      </c>
      <c r="E22" s="193">
        <f>SUMIF('Prog-II Detalle'!$A$7:$A$39,A22,'Prog-II Detalle'!$C$7:$C$39)</f>
        <v>114932.31</v>
      </c>
      <c r="F22" s="201">
        <f>+E22/$E$7</f>
        <v>0.0011588569075411054</v>
      </c>
      <c r="G22" s="193">
        <f>SUMIF('Prog-III Detalle'!$A$7:$A$33,A22,'Prog-III Detalle'!$C$7:$C$33)</f>
        <v>0</v>
      </c>
      <c r="H22" s="194">
        <f>+G22/$G$7</f>
        <v>0</v>
      </c>
      <c r="I22" s="195">
        <f>SUMIF('Prog-IV Detalle'!$A$6:$A$25,A22,'Prog-IV Detalle'!$D$6:$D$25)</f>
        <v>0</v>
      </c>
      <c r="J22" s="194">
        <f>+I22/$I$7</f>
        <v>0</v>
      </c>
      <c r="K22" s="193">
        <f t="shared" si="6"/>
        <v>114932.31</v>
      </c>
      <c r="L22" s="196">
        <f>+K22/$K$7</f>
        <v>0.00011086784114821265</v>
      </c>
    </row>
    <row r="23" spans="1:12" ht="13.5" customHeight="1">
      <c r="A23" s="191" t="s">
        <v>229</v>
      </c>
      <c r="B23" s="332" t="s">
        <v>230</v>
      </c>
      <c r="C23" s="193">
        <f>SUMIF('Prog-I Detalle'!$A$7:$A$11,A23,'Prog-I Detalle'!$C$7:$C$11)</f>
        <v>0</v>
      </c>
      <c r="D23" s="194">
        <f>+C23/$C$7</f>
        <v>0</v>
      </c>
      <c r="E23" s="193">
        <f>SUMIF('Prog-II Detalle'!$A$7:$A$39,A23,'Prog-II Detalle'!$C$7:$C$39)</f>
        <v>5000000</v>
      </c>
      <c r="F23" s="201">
        <f>+E23/$E$7</f>
        <v>0.05041475750122422</v>
      </c>
      <c r="G23" s="193">
        <f>SUMIF('Prog-III Detalle'!$A$7:$A$33,A23,'Prog-III Detalle'!$C$7:$C$33)</f>
        <v>0</v>
      </c>
      <c r="H23" s="194">
        <f>+G23/$G$7</f>
        <v>0</v>
      </c>
      <c r="I23" s="195">
        <f>SUMIF('Prog-IV Detalle'!$A$6:$A$25,A23,'Prog-IV Detalle'!$D$6:$D$25)</f>
        <v>0</v>
      </c>
      <c r="J23" s="194">
        <f>+I23/$I$7</f>
        <v>0</v>
      </c>
      <c r="K23" s="193">
        <f t="shared" si="6"/>
        <v>5000000</v>
      </c>
      <c r="L23" s="196">
        <f>+K23/$K$7</f>
        <v>0.004823179885108576</v>
      </c>
    </row>
    <row r="24" spans="1:12" ht="12.75">
      <c r="A24" s="191" t="s">
        <v>58</v>
      </c>
      <c r="B24" s="332" t="s">
        <v>59</v>
      </c>
      <c r="C24" s="193">
        <f>SUMIF('Prog-I Detalle'!$A$7:$A$11,A24,'Prog-I Detalle'!$C$7:$C$11)</f>
        <v>0</v>
      </c>
      <c r="D24" s="194">
        <f t="shared" si="1"/>
        <v>0</v>
      </c>
      <c r="E24" s="193">
        <f>SUMIF('Prog-II Detalle'!$A$7:$A$39,A24,'Prog-II Detalle'!$C$7:$C$39)</f>
        <v>10000000</v>
      </c>
      <c r="F24" s="201">
        <f t="shared" si="2"/>
        <v>0.10082951500244844</v>
      </c>
      <c r="G24" s="193">
        <f>SUMIF('Prog-III Detalle'!$A$7:$A$33,A24,'Prog-III Detalle'!$C$7:$C$33)</f>
        <v>0</v>
      </c>
      <c r="H24" s="194">
        <f t="shared" si="3"/>
        <v>0</v>
      </c>
      <c r="I24" s="195">
        <f>SUMIF('Prog-IV Detalle'!$A$6:$A$25,A24,'Prog-IV Detalle'!$D$6:$D$25)</f>
        <v>0</v>
      </c>
      <c r="J24" s="194">
        <f t="shared" si="4"/>
        <v>0</v>
      </c>
      <c r="K24" s="193">
        <f t="shared" si="6"/>
        <v>10000000</v>
      </c>
      <c r="L24" s="196">
        <f t="shared" si="5"/>
        <v>0.009646359770217152</v>
      </c>
    </row>
    <row r="25" spans="1:12" ht="12.75">
      <c r="A25" s="191" t="s">
        <v>285</v>
      </c>
      <c r="B25" s="332" t="s">
        <v>59</v>
      </c>
      <c r="C25" s="193">
        <f>SUMIF('Prog-I Detalle'!$A$7:$A$11,A25,'Prog-I Detalle'!$C$7:$C$11)</f>
        <v>0</v>
      </c>
      <c r="D25" s="194">
        <f>+C25/$C$7</f>
        <v>0</v>
      </c>
      <c r="E25" s="193">
        <f>SUMIF('Prog-II Detalle'!$A$7:$A$39,A25,'Prog-II Detalle'!$C$7:$C$39)</f>
        <v>0</v>
      </c>
      <c r="F25" s="201">
        <f>+E25/$E$7</f>
        <v>0</v>
      </c>
      <c r="G25" s="193">
        <f>SUMIF('Prog-III Detalle'!$A$7:$A$33,A25,'Prog-III Detalle'!$C$7:$C$33)</f>
        <v>0</v>
      </c>
      <c r="H25" s="194">
        <f>+G25/$G$7</f>
        <v>0</v>
      </c>
      <c r="I25" s="195">
        <f>SUMIF('Prog-IV Detalle'!$A$6:$A$25,A25,'Prog-IV Detalle'!$D$6:$D$25)</f>
        <v>0</v>
      </c>
      <c r="J25" s="194">
        <f>+I25/$I$7</f>
        <v>0</v>
      </c>
      <c r="K25" s="193">
        <f t="shared" si="6"/>
        <v>0</v>
      </c>
      <c r="L25" s="196">
        <f>+K25/$K$7</f>
        <v>0</v>
      </c>
    </row>
    <row r="26" spans="1:12" ht="25.5">
      <c r="A26" s="191" t="s">
        <v>378</v>
      </c>
      <c r="B26" s="332" t="s">
        <v>322</v>
      </c>
      <c r="C26" s="193">
        <f>SUMIF('Prog-I Detalle'!$A$7:$A$11,A26,'Prog-I Detalle'!$C$7:$C$11)</f>
        <v>0</v>
      </c>
      <c r="D26" s="194">
        <f>+C26/$C$7</f>
        <v>0</v>
      </c>
      <c r="E26" s="193">
        <f>SUMIF('Prog-II Detalle'!$A$7:$A$39,A26,'Prog-II Detalle'!$C$7:$C$39)</f>
        <v>1000000</v>
      </c>
      <c r="F26" s="201">
        <f>+E26/$E$7</f>
        <v>0.010082951500244844</v>
      </c>
      <c r="G26" s="193">
        <f>SUMIF('Prog-III Detalle'!$A$7:$A$33,A26,'Prog-III Detalle'!$C$7:$C$33)</f>
        <v>0</v>
      </c>
      <c r="H26" s="194">
        <f>+G26/$G$7</f>
        <v>0</v>
      </c>
      <c r="I26" s="195">
        <f>SUMIF('Prog-IV Detalle'!$A$6:$A$25,A26,'Prog-IV Detalle'!$D$6:$D$25)</f>
        <v>0</v>
      </c>
      <c r="J26" s="194">
        <f>+I26/$I$7</f>
        <v>0</v>
      </c>
      <c r="K26" s="193">
        <f>+C26++E26+G26+I26</f>
        <v>1000000</v>
      </c>
      <c r="L26" s="196">
        <f>+K26/$K$7</f>
        <v>0.0009646359770217152</v>
      </c>
    </row>
    <row r="27" spans="1:12" ht="25.5">
      <c r="A27" s="191" t="s">
        <v>245</v>
      </c>
      <c r="B27" s="332" t="s">
        <v>246</v>
      </c>
      <c r="C27" s="193">
        <f>SUMIF('Prog-I Detalle'!$A$7:$A$11,A27,'Prog-I Detalle'!$C$7:$C$11)</f>
        <v>0</v>
      </c>
      <c r="D27" s="194">
        <f>+C27/$C$7</f>
        <v>0</v>
      </c>
      <c r="E27" s="193">
        <f>SUMIF('Prog-II Detalle'!$A$7:$A$39,A27,'Prog-II Detalle'!$C$7:$C$39)</f>
        <v>0</v>
      </c>
      <c r="F27" s="201">
        <f>+E27/$E$7</f>
        <v>0</v>
      </c>
      <c r="G27" s="193">
        <f>SUMIF('Prog-III Detalle'!$A$7:$A$33,A27,'Prog-III Detalle'!$C$7:$C$33)</f>
        <v>0</v>
      </c>
      <c r="H27" s="194">
        <f>+G27/$G$7</f>
        <v>0</v>
      </c>
      <c r="I27" s="195">
        <f>SUMIF('Prog-IV Detalle'!$A$6:$A$25,A27,'Prog-IV Detalle'!$D$6:$D$25)</f>
        <v>0</v>
      </c>
      <c r="J27" s="194">
        <f>+I27/$I$7</f>
        <v>0</v>
      </c>
      <c r="K27" s="193">
        <f t="shared" si="6"/>
        <v>0</v>
      </c>
      <c r="L27" s="196">
        <f>+K27/$K$7</f>
        <v>0</v>
      </c>
    </row>
    <row r="28" spans="1:12" ht="25.5">
      <c r="A28" s="191" t="s">
        <v>376</v>
      </c>
      <c r="B28" s="332" t="s">
        <v>377</v>
      </c>
      <c r="C28" s="193">
        <f>SUMIF('Prog-I Detalle'!$A$7:$A$11,A28,'Prog-I Detalle'!$C$7:$C$11)</f>
        <v>0</v>
      </c>
      <c r="D28" s="194">
        <f>+C28/$C$7</f>
        <v>0</v>
      </c>
      <c r="E28" s="193">
        <f>SUMIF('Prog-II Detalle'!$A$7:$A$39,A28,'Prog-II Detalle'!$C$7:$C$39)</f>
        <v>10000000</v>
      </c>
      <c r="F28" s="201">
        <f>+E28/$E$7</f>
        <v>0.10082951500244844</v>
      </c>
      <c r="G28" s="193">
        <f>SUMIF('Prog-III Detalle'!$A$7:$A$33,A28,'Prog-III Detalle'!$C$7:$C$33)</f>
        <v>0</v>
      </c>
      <c r="H28" s="194">
        <f>+G28/$G$7</f>
        <v>0</v>
      </c>
      <c r="I28" s="195">
        <f>SUMIF('Prog-IV Detalle'!$A$6:$A$25,A28,'Prog-IV Detalle'!$D$6:$D$25)</f>
        <v>0</v>
      </c>
      <c r="J28" s="194">
        <f>+I28/$I$7</f>
        <v>0</v>
      </c>
      <c r="K28" s="193">
        <f>+C28++E28+G28+I28</f>
        <v>10000000</v>
      </c>
      <c r="L28" s="196">
        <f>+K28/$K$7</f>
        <v>0.009646359770217152</v>
      </c>
    </row>
    <row r="29" spans="1:12" s="190" customFormat="1" ht="16.5" customHeight="1">
      <c r="A29" s="217">
        <v>2</v>
      </c>
      <c r="B29" s="218" t="s">
        <v>32</v>
      </c>
      <c r="C29" s="197">
        <f>SUM(C30:C36)</f>
        <v>0</v>
      </c>
      <c r="D29" s="198">
        <f t="shared" si="1"/>
        <v>0</v>
      </c>
      <c r="E29" s="197">
        <f>SUM(E30:E39)</f>
        <v>43044924.67</v>
      </c>
      <c r="F29" s="198">
        <f t="shared" si="2"/>
        <v>0.4340198877793028</v>
      </c>
      <c r="G29" s="197">
        <f>SUM(G30:G39)</f>
        <v>0</v>
      </c>
      <c r="H29" s="198">
        <f t="shared" si="3"/>
        <v>0</v>
      </c>
      <c r="I29" s="197">
        <f>SUM(I30:I39)</f>
        <v>2188364</v>
      </c>
      <c r="J29" s="198">
        <f t="shared" si="4"/>
        <v>0.025945548325129738</v>
      </c>
      <c r="K29" s="197">
        <f>SUM(K30:K36)</f>
        <v>27741028.67</v>
      </c>
      <c r="L29" s="199">
        <f t="shared" si="5"/>
        <v>0.026759994294672865</v>
      </c>
    </row>
    <row r="30" spans="1:12" ht="14.25" customHeight="1">
      <c r="A30" s="191" t="s">
        <v>415</v>
      </c>
      <c r="B30" s="192" t="s">
        <v>60</v>
      </c>
      <c r="C30" s="193">
        <f>SUMIF('Prog-I Detalle'!$A$7:$A$11,A30,'Prog-I Detalle'!$C$7:$C$11)</f>
        <v>0</v>
      </c>
      <c r="D30" s="194">
        <f t="shared" si="1"/>
        <v>0</v>
      </c>
      <c r="E30" s="193">
        <f>SUMIF('Prog-II Detalle'!$A$7:$A$39,A30,'Prog-II Detalle'!$C$7:$C$39)</f>
        <v>500000</v>
      </c>
      <c r="F30" s="201">
        <f t="shared" si="2"/>
        <v>0.005041475750122422</v>
      </c>
      <c r="G30" s="193">
        <f>SUMIF('Prog-III Detalle'!$A$7:$A$43,A30,'Prog-III Detalle'!$C$7:$C$43)</f>
        <v>0</v>
      </c>
      <c r="H30" s="194">
        <f t="shared" si="3"/>
        <v>0</v>
      </c>
      <c r="I30" s="195">
        <f>SUMIF('Prog-IV Detalle'!$A$6:$A$25,A30,'Prog-IV Detalle'!$D$6:$D$25)</f>
        <v>0</v>
      </c>
      <c r="J30" s="194">
        <f t="shared" si="4"/>
        <v>0</v>
      </c>
      <c r="K30" s="193">
        <f aca="true" t="shared" si="7" ref="K30:K39">+C30++E30+G30+I30</f>
        <v>500000</v>
      </c>
      <c r="L30" s="196">
        <f t="shared" si="5"/>
        <v>0.0004823179885108576</v>
      </c>
    </row>
    <row r="31" spans="1:12" ht="14.25" customHeight="1">
      <c r="A31" s="191" t="s">
        <v>288</v>
      </c>
      <c r="B31" s="192" t="s">
        <v>287</v>
      </c>
      <c r="C31" s="193">
        <f>SUMIF('Prog-I Detalle'!$A$7:$A$11,A31,'Prog-I Detalle'!$C$7:$C$11)</f>
        <v>0</v>
      </c>
      <c r="D31" s="194">
        <f>+C31/$C$7</f>
        <v>0</v>
      </c>
      <c r="E31" s="193">
        <f>SUMIF('Prog-II Detalle'!$A$7:$A$39,A31,'Prog-II Detalle'!$C$7:$C$39)</f>
        <v>0</v>
      </c>
      <c r="F31" s="201">
        <f>+E31/$E$7</f>
        <v>0</v>
      </c>
      <c r="G31" s="193">
        <f>SUMIF('Prog-III Detalle'!$A$7:$A$43,A31,'Prog-III Detalle'!$C$7:$C$43)</f>
        <v>0</v>
      </c>
      <c r="H31" s="194">
        <f>+G31/$G$7</f>
        <v>0</v>
      </c>
      <c r="I31" s="195">
        <f>SUMIF('Prog-IV Detalle'!$A$6:$A$25,A31,'Prog-IV Detalle'!$D$6:$D$25)</f>
        <v>0</v>
      </c>
      <c r="J31" s="194">
        <f>+I31/$I$7</f>
        <v>0</v>
      </c>
      <c r="K31" s="193">
        <f t="shared" si="7"/>
        <v>0</v>
      </c>
      <c r="L31" s="196">
        <f>+K31/$K$7</f>
        <v>0</v>
      </c>
    </row>
    <row r="32" spans="1:12" ht="12.75">
      <c r="A32" s="191" t="s">
        <v>92</v>
      </c>
      <c r="B32" s="192" t="s">
        <v>119</v>
      </c>
      <c r="C32" s="193">
        <f>SUMIF('Prog-I Detalle'!$A$7:$A$11,A32,'Prog-I Detalle'!$C$7:$C$11)</f>
        <v>0</v>
      </c>
      <c r="D32" s="194">
        <f t="shared" si="1"/>
        <v>0</v>
      </c>
      <c r="E32" s="193">
        <f>SUMIF('Prog-II Detalle'!$A$7:$A$39,A32,'Prog-II Detalle'!$C$7:$C$39)</f>
        <v>10297067.3</v>
      </c>
      <c r="F32" s="201">
        <f t="shared" si="2"/>
        <v>0.10382483018065713</v>
      </c>
      <c r="G32" s="193">
        <f>SUMIF('Prog-III Detalle'!$A$7:$A$43,A32,'Prog-III Detalle'!$C$7:$C$43)</f>
        <v>0</v>
      </c>
      <c r="H32" s="194">
        <f t="shared" si="3"/>
        <v>0</v>
      </c>
      <c r="I32" s="195">
        <f>SUMIF('Prog-IV Detalle'!$A$6:$A$25,A32,'Prog-IV Detalle'!$D$6:$D$25)</f>
        <v>0</v>
      </c>
      <c r="J32" s="194">
        <f t="shared" si="4"/>
        <v>0</v>
      </c>
      <c r="K32" s="193">
        <f t="shared" si="7"/>
        <v>10297067.3</v>
      </c>
      <c r="L32" s="196">
        <f t="shared" si="5"/>
        <v>0.009932921575393857</v>
      </c>
    </row>
    <row r="33" spans="1:12" ht="12.75">
      <c r="A33" s="191" t="s">
        <v>93</v>
      </c>
      <c r="B33" s="192" t="s">
        <v>33</v>
      </c>
      <c r="C33" s="193">
        <f>SUMIF('Prog-I Detalle'!$A$7:$A$11,A33,'Prog-I Detalle'!$C$7:$C$11)</f>
        <v>0</v>
      </c>
      <c r="D33" s="194">
        <f t="shared" si="1"/>
        <v>0</v>
      </c>
      <c r="E33" s="193">
        <f>SUMIF('Prog-II Detalle'!$A$7:$A$39,A33,'Prog-II Detalle'!$C$7:$C$39)</f>
        <v>2101200</v>
      </c>
      <c r="F33" s="201">
        <f t="shared" si="2"/>
        <v>0.021186297692314466</v>
      </c>
      <c r="G33" s="193">
        <f>SUMIF('Prog-III Detalle'!$A$7:$A$43,A33,'Prog-III Detalle'!$C$7:$C$43)</f>
        <v>0</v>
      </c>
      <c r="H33" s="194">
        <f t="shared" si="3"/>
        <v>0</v>
      </c>
      <c r="I33" s="195">
        <f>SUMIF('Prog-IV Detalle'!$A$6:$A$25,A33,'Prog-IV Detalle'!$D$6:$D$25)</f>
        <v>0</v>
      </c>
      <c r="J33" s="194">
        <f t="shared" si="4"/>
        <v>0</v>
      </c>
      <c r="K33" s="193">
        <f t="shared" si="7"/>
        <v>2101200</v>
      </c>
      <c r="L33" s="196">
        <f t="shared" si="5"/>
        <v>0.002026893114918028</v>
      </c>
    </row>
    <row r="34" spans="1:12" ht="12.75">
      <c r="A34" s="191" t="s">
        <v>202</v>
      </c>
      <c r="B34" s="192" t="s">
        <v>203</v>
      </c>
      <c r="C34" s="193">
        <f>SUMIF('Prog-I Detalle'!$A$7:$A$11,A34,'Prog-I Detalle'!$C$7:$C$11)</f>
        <v>0</v>
      </c>
      <c r="D34" s="194">
        <f>+C34/$C$7</f>
        <v>0</v>
      </c>
      <c r="E34" s="193">
        <f>SUMIF('Prog-II Detalle'!$A$7:$A$39,A34,'Prog-II Detalle'!$C$7:$C$39)</f>
        <v>0</v>
      </c>
      <c r="F34" s="201">
        <f>+E34/$E$7</f>
        <v>0</v>
      </c>
      <c r="G34" s="193">
        <f>SUMIF('Prog-III Detalle'!$A$7:$A$43,A34,'Prog-III Detalle'!$C$7:$C$43)</f>
        <v>0</v>
      </c>
      <c r="H34" s="194">
        <f>+G34/$G$7</f>
        <v>0</v>
      </c>
      <c r="I34" s="195">
        <f>SUMIF('Prog-IV Detalle'!$A$6:$A$25,A34,'Prog-IV Detalle'!$D$6:$D$25)</f>
        <v>0</v>
      </c>
      <c r="J34" s="194">
        <f>+I34/$I$7</f>
        <v>0</v>
      </c>
      <c r="K34" s="193">
        <f t="shared" si="7"/>
        <v>0</v>
      </c>
      <c r="L34" s="196">
        <f>+K34/$K$7</f>
        <v>0</v>
      </c>
    </row>
    <row r="35" spans="1:12" ht="12" customHeight="1">
      <c r="A35" s="191" t="s">
        <v>94</v>
      </c>
      <c r="B35" s="192" t="s">
        <v>0</v>
      </c>
      <c r="C35" s="193">
        <f>SUMIF('Prog-I Detalle'!$A$7:$A$11,A35,'Prog-I Detalle'!$C$7:$C$11)</f>
        <v>0</v>
      </c>
      <c r="D35" s="194">
        <f t="shared" si="1"/>
        <v>0</v>
      </c>
      <c r="E35" s="193">
        <f>SUMIF('Prog-II Detalle'!$A$7:$A$39,A35,'Prog-II Detalle'!$C$7:$C$39)</f>
        <v>12654397.37</v>
      </c>
      <c r="F35" s="201">
        <f t="shared" si="2"/>
        <v>0.1275936749465359</v>
      </c>
      <c r="G35" s="193">
        <f>SUMIF('Prog-III Detalle'!$A$7:$A$43,A35,'Prog-III Detalle'!$C$7:$C$43)</f>
        <v>0</v>
      </c>
      <c r="H35" s="194">
        <f t="shared" si="3"/>
        <v>0</v>
      </c>
      <c r="I35" s="195">
        <f>SUMIF('Prog-IV Detalle'!$A$6:$A$25,A35,'Prog-IV Detalle'!$D$6:$D$25)</f>
        <v>2188364</v>
      </c>
      <c r="J35" s="194">
        <f t="shared" si="4"/>
        <v>0.025945548325129738</v>
      </c>
      <c r="K35" s="193">
        <f t="shared" si="7"/>
        <v>14842761.37</v>
      </c>
      <c r="L35" s="196">
        <f t="shared" si="5"/>
        <v>0.014317861615850122</v>
      </c>
    </row>
    <row r="36" spans="1:12" ht="12" customHeight="1">
      <c r="A36" s="191" t="s">
        <v>204</v>
      </c>
      <c r="B36" s="192" t="s">
        <v>192</v>
      </c>
      <c r="C36" s="193">
        <f>SUMIF('Prog-I Detalle'!$A$7:$A$11,A36,'Prog-I Detalle'!$C$7:$C$11)</f>
        <v>0</v>
      </c>
      <c r="D36" s="194">
        <f>+C36/$C$7</f>
        <v>0</v>
      </c>
      <c r="E36" s="193">
        <f>SUMIF('Prog-II Detalle'!$A$7:$A$39,A36,'Prog-II Detalle'!$C$7:$C$39)</f>
        <v>0</v>
      </c>
      <c r="F36" s="201">
        <f>+E36/$E$7</f>
        <v>0</v>
      </c>
      <c r="G36" s="193">
        <f>SUMIF('Prog-III Detalle'!$A$7:$A$43,A36,'Prog-III Detalle'!$C$7:$C$43)</f>
        <v>0</v>
      </c>
      <c r="H36" s="194">
        <f>+G36/$G$7</f>
        <v>0</v>
      </c>
      <c r="I36" s="195">
        <f>SUMIF('Prog-IV Detalle'!$A$6:$A$25,A36,'Prog-IV Detalle'!$D$6:$D$25)</f>
        <v>0</v>
      </c>
      <c r="J36" s="194">
        <f>+I36/$I$7</f>
        <v>0</v>
      </c>
      <c r="K36" s="193">
        <f t="shared" si="7"/>
        <v>0</v>
      </c>
      <c r="L36" s="196">
        <f>+K36/$K$7</f>
        <v>0</v>
      </c>
    </row>
    <row r="37" spans="1:12" ht="12.75">
      <c r="A37" s="191" t="s">
        <v>432</v>
      </c>
      <c r="B37" s="192" t="s">
        <v>431</v>
      </c>
      <c r="C37" s="193"/>
      <c r="D37" s="194">
        <f>+C37/$C$7</f>
        <v>0</v>
      </c>
      <c r="E37" s="193">
        <f>SUMIF('Prog-II Detalle'!$A$7:$A$39,A37,'Prog-II Detalle'!$C$7:$C$39)</f>
        <v>16742260</v>
      </c>
      <c r="F37" s="201">
        <f>+E37/$E$7</f>
        <v>0.16881139558448924</v>
      </c>
      <c r="G37" s="193">
        <f>SUMIF('Prog-III Detalle'!$A$7:$A$43,A37,'Prog-III Detalle'!$C$7:$C$43)</f>
        <v>0</v>
      </c>
      <c r="H37" s="194">
        <f>+G37/$G$7</f>
        <v>0</v>
      </c>
      <c r="I37" s="195">
        <f>SUMIF('Prog-IV Detalle'!$A$6:$A$25,A37,'Prog-IV Detalle'!$D$6:$D$25)</f>
        <v>0</v>
      </c>
      <c r="J37" s="194">
        <f>+I37/$I$7</f>
        <v>0</v>
      </c>
      <c r="K37" s="193">
        <f>+C37++E37+G37+I37</f>
        <v>16742260</v>
      </c>
      <c r="L37" s="196">
        <f>+K37/$K$7</f>
        <v>0.016150186332651584</v>
      </c>
    </row>
    <row r="38" spans="1:12" ht="12.75">
      <c r="A38" s="191" t="s">
        <v>223</v>
      </c>
      <c r="B38" s="192" t="s">
        <v>219</v>
      </c>
      <c r="C38" s="193"/>
      <c r="D38" s="194">
        <f>+C38/$C$7</f>
        <v>0</v>
      </c>
      <c r="E38" s="193">
        <f>SUMIF('Prog-II Detalle'!$A$7:$A$39,A38,'Prog-II Detalle'!$C$7:$C$39)</f>
        <v>750000</v>
      </c>
      <c r="F38" s="201">
        <f>+E38/$E$7</f>
        <v>0.007562213625183633</v>
      </c>
      <c r="G38" s="193">
        <f>SUMIF('Prog-III Detalle'!$A$7:$A$43,A38,'Prog-III Detalle'!$C$7:$C$43)</f>
        <v>0</v>
      </c>
      <c r="H38" s="194">
        <f>+G38/$G$7</f>
        <v>0</v>
      </c>
      <c r="I38" s="195">
        <f>SUMIF('Prog-IV Detalle'!$A$6:$A$25,A38,'Prog-IV Detalle'!$D$6:$D$25)</f>
        <v>0</v>
      </c>
      <c r="J38" s="194">
        <f>+I38/$I$7</f>
        <v>0</v>
      </c>
      <c r="K38" s="193">
        <f t="shared" si="7"/>
        <v>750000</v>
      </c>
      <c r="L38" s="196">
        <f>+K38/$K$7</f>
        <v>0.0007234769827662865</v>
      </c>
    </row>
    <row r="39" spans="1:12" ht="12.75">
      <c r="A39" s="191" t="s">
        <v>283</v>
      </c>
      <c r="B39" s="192" t="s">
        <v>273</v>
      </c>
      <c r="C39" s="193"/>
      <c r="D39" s="194">
        <f>+C39/$C$7</f>
        <v>0</v>
      </c>
      <c r="E39" s="193">
        <f>SUMIF('Prog-II Detalle'!$A$7:$A$39,A39,'Prog-II Detalle'!$C$7:$C$39)</f>
        <v>0</v>
      </c>
      <c r="F39" s="201">
        <f>+E39/$E$7</f>
        <v>0</v>
      </c>
      <c r="G39" s="193">
        <f>SUMIF('Prog-III Detalle'!$A$7:$A$43,A39,'Prog-III Detalle'!$C$7:$C$43)</f>
        <v>0</v>
      </c>
      <c r="H39" s="194">
        <f>+G39/$G$7</f>
        <v>0</v>
      </c>
      <c r="I39" s="195">
        <f>SUMIF('Prog-IV Detalle'!$A$6:$A$25,A39,'Prog-IV Detalle'!$D$6:$D$25)</f>
        <v>0</v>
      </c>
      <c r="J39" s="194">
        <f>+I39/$I$7</f>
        <v>0</v>
      </c>
      <c r="K39" s="193">
        <f t="shared" si="7"/>
        <v>0</v>
      </c>
      <c r="L39" s="196">
        <f>+K39/$K$7</f>
        <v>0</v>
      </c>
    </row>
    <row r="40" spans="1:12" s="190" customFormat="1" ht="16.5" customHeight="1">
      <c r="A40" s="217">
        <v>3</v>
      </c>
      <c r="B40" s="218" t="s">
        <v>140</v>
      </c>
      <c r="C40" s="197">
        <f>SUM(C41:C41)</f>
        <v>0</v>
      </c>
      <c r="D40" s="198">
        <f t="shared" si="1"/>
        <v>0</v>
      </c>
      <c r="E40" s="197">
        <f>SUM(E41:E41)</f>
        <v>0</v>
      </c>
      <c r="F40" s="198">
        <f t="shared" si="2"/>
        <v>0</v>
      </c>
      <c r="G40" s="197">
        <f>SUM(G41:G41)</f>
        <v>0</v>
      </c>
      <c r="H40" s="198">
        <f t="shared" si="3"/>
        <v>0</v>
      </c>
      <c r="I40" s="197">
        <f>SUM(I41:I41)</f>
        <v>0</v>
      </c>
      <c r="J40" s="198">
        <f t="shared" si="4"/>
        <v>0</v>
      </c>
      <c r="K40" s="197">
        <f>+C40+E40+G40+I40</f>
        <v>0</v>
      </c>
      <c r="L40" s="199">
        <f t="shared" si="5"/>
        <v>0</v>
      </c>
    </row>
    <row r="41" spans="1:12" ht="25.5">
      <c r="A41" s="191" t="s">
        <v>11</v>
      </c>
      <c r="B41" s="192" t="s">
        <v>12</v>
      </c>
      <c r="C41" s="193">
        <f>SUMIF('Prog-I Detalle'!$A$7:$A$11,A41,'Prog-I Detalle'!$C$7:$C$11)</f>
        <v>0</v>
      </c>
      <c r="D41" s="194">
        <f t="shared" si="1"/>
        <v>0</v>
      </c>
      <c r="E41" s="193">
        <f>SUMIF('Prog-II Detalle'!$A$7:$A$39,A41,'Prog-II Detalle'!$C$7:$C$39)</f>
        <v>0</v>
      </c>
      <c r="F41" s="201">
        <f t="shared" si="2"/>
        <v>0</v>
      </c>
      <c r="G41" s="193">
        <f>SUMIF('Prog-III Detalle'!$A$7:$A$33,A41,'Prog-III Detalle'!$C$7:$C$33)</f>
        <v>0</v>
      </c>
      <c r="H41" s="194">
        <f t="shared" si="3"/>
        <v>0</v>
      </c>
      <c r="I41" s="195">
        <f>SUMIF('Prog-IV Detalle'!$A$6:$A$25,A41,'Prog-IV Detalle'!$D$6:$D$25)</f>
        <v>0</v>
      </c>
      <c r="J41" s="194">
        <f t="shared" si="4"/>
        <v>0</v>
      </c>
      <c r="K41" s="193">
        <f>+C41++E41+G41+I41</f>
        <v>0</v>
      </c>
      <c r="L41" s="196">
        <f t="shared" si="5"/>
        <v>0</v>
      </c>
    </row>
    <row r="42" spans="1:12" s="190" customFormat="1" ht="16.5" customHeight="1">
      <c r="A42" s="217">
        <v>5</v>
      </c>
      <c r="B42" s="218" t="s">
        <v>27</v>
      </c>
      <c r="C42" s="197">
        <f>SUM(C43:C53)</f>
        <v>0</v>
      </c>
      <c r="D42" s="198">
        <f t="shared" si="1"/>
        <v>0</v>
      </c>
      <c r="E42" s="197">
        <f>SUM(E43:E53)</f>
        <v>58868464.21</v>
      </c>
      <c r="F42" s="198">
        <f t="shared" si="2"/>
        <v>0.5935678695233294</v>
      </c>
      <c r="G42" s="197">
        <f>SUM(G43:G53)</f>
        <v>676040680.5600001</v>
      </c>
      <c r="H42" s="198">
        <f t="shared" si="3"/>
        <v>0.9007824512490731</v>
      </c>
      <c r="I42" s="197">
        <f>SUM(I43:I53)</f>
        <v>82156124.41</v>
      </c>
      <c r="J42" s="198">
        <f t="shared" si="4"/>
        <v>0.9740544516748703</v>
      </c>
      <c r="K42" s="197">
        <f>+C42+E42+G42+I42</f>
        <v>817065269.1800001</v>
      </c>
      <c r="L42" s="199">
        <f t="shared" si="5"/>
        <v>0.7881705542259602</v>
      </c>
    </row>
    <row r="43" spans="1:12" s="190" customFormat="1" ht="16.5" customHeight="1">
      <c r="A43" s="202" t="s">
        <v>227</v>
      </c>
      <c r="B43" s="192" t="s">
        <v>228</v>
      </c>
      <c r="C43" s="193">
        <f>SUMIF('Prog-I Detalle'!$A$9:$A$11,A43,'Prog-I Detalle'!$C$9:$C$11)</f>
        <v>0</v>
      </c>
      <c r="D43" s="194">
        <f>+C43/$C$7</f>
        <v>0</v>
      </c>
      <c r="E43" s="193">
        <f>SUMIF('Prog-II Detalle'!$A$7:$A$39,A43,'Prog-II Detalle'!$C$7:$C$39)</f>
        <v>51877344.95</v>
      </c>
      <c r="F43" s="201">
        <f>+E43/$E$7</f>
        <v>0.5230767530923218</v>
      </c>
      <c r="G43" s="193">
        <f>SUMIF('Prog-III Detalle'!$A$6:$A$43,A43,'Prog-III Detalle'!$C$6:$C$43)</f>
        <v>0</v>
      </c>
      <c r="H43" s="194">
        <f>+G43/$G$7</f>
        <v>0</v>
      </c>
      <c r="I43" s="195">
        <f>SUMIF('Prog-IV Detalle'!$A$6:$A$25,A43,'Prog-IV Detalle'!$D$6:$D$25)</f>
        <v>0</v>
      </c>
      <c r="J43" s="194">
        <f>+I43/$I$7</f>
        <v>0</v>
      </c>
      <c r="K43" s="193">
        <f aca="true" t="shared" si="8" ref="K43:K52">+C43++E43+G43+I43</f>
        <v>51877344.95</v>
      </c>
      <c r="L43" s="196">
        <f>+K43/$K$7</f>
        <v>0.050042753331135795</v>
      </c>
    </row>
    <row r="44" spans="1:12" ht="12.75">
      <c r="A44" s="202" t="s">
        <v>95</v>
      </c>
      <c r="B44" s="192" t="s">
        <v>29</v>
      </c>
      <c r="C44" s="193">
        <f>SUMIF('Prog-I Detalle'!$A$9:$A$11,A44,'Prog-I Detalle'!$C$9:$C$11)</f>
        <v>0</v>
      </c>
      <c r="D44" s="194">
        <f t="shared" si="1"/>
        <v>0</v>
      </c>
      <c r="E44" s="193">
        <f>SUMIF('Prog-II Detalle'!$A$7:$A$39,A44,'Prog-II Detalle'!$C$7:$C$39)</f>
        <v>6991119.26</v>
      </c>
      <c r="F44" s="201">
        <f t="shared" si="2"/>
        <v>0.07049111643100762</v>
      </c>
      <c r="G44" s="193">
        <f>SUMIF('Prog-III Detalle'!$A$6:$A$43,A44,'Prog-III Detalle'!$C$6:$C$43)</f>
        <v>0</v>
      </c>
      <c r="H44" s="194">
        <f t="shared" si="3"/>
        <v>0</v>
      </c>
      <c r="I44" s="195">
        <f>SUMIF('Prog-IV Detalle'!$A$6:$A$25,A44,'Prog-IV Detalle'!$D$6:$D$25)</f>
        <v>0</v>
      </c>
      <c r="J44" s="194">
        <f t="shared" si="4"/>
        <v>0</v>
      </c>
      <c r="K44" s="193">
        <f t="shared" si="8"/>
        <v>6991119.26</v>
      </c>
      <c r="L44" s="196">
        <f t="shared" si="5"/>
        <v>0.006743885157845431</v>
      </c>
    </row>
    <row r="45" spans="1:12" ht="12.75">
      <c r="A45" s="202" t="s">
        <v>199</v>
      </c>
      <c r="B45" s="192" t="s">
        <v>200</v>
      </c>
      <c r="C45" s="193">
        <f>SUMIF('Prog-I Detalle'!$A$9:$A$11,A45,'Prog-I Detalle'!$C$9:$C$11)</f>
        <v>0</v>
      </c>
      <c r="D45" s="194">
        <f>+C45/$C$7</f>
        <v>0</v>
      </c>
      <c r="E45" s="193">
        <f>SUMIF('Prog-II Detalle'!$A$7:$A$39,A45,'Prog-II Detalle'!$C$7:$C$39)</f>
        <v>0</v>
      </c>
      <c r="F45" s="201">
        <f>+E45/$E$7</f>
        <v>0</v>
      </c>
      <c r="G45" s="193">
        <f>SUMIF('Prog-III Detalle'!$A$6:$A$43,A45,'Prog-III Detalle'!$C$6:$C$43)</f>
        <v>17500000</v>
      </c>
      <c r="H45" s="194">
        <f>+G45/$G$7</f>
        <v>0.023317669113936873</v>
      </c>
      <c r="I45" s="195">
        <f>SUMIF('Prog-IV Detalle'!$A$6:$A$25,A45,'Prog-IV Detalle'!$D$6:$D$25)</f>
        <v>7013444</v>
      </c>
      <c r="J45" s="194">
        <f>+I45/$I$7</f>
        <v>0.0831523687227496</v>
      </c>
      <c r="K45" s="193">
        <f t="shared" si="8"/>
        <v>24513444</v>
      </c>
      <c r="L45" s="196">
        <f>+K45/$K$7</f>
        <v>0.023646550003107104</v>
      </c>
    </row>
    <row r="46" spans="1:12" ht="12.75">
      <c r="A46" s="202" t="s">
        <v>96</v>
      </c>
      <c r="B46" s="192" t="s">
        <v>139</v>
      </c>
      <c r="C46" s="193">
        <f>SUMIF('Prog-I Detalle'!$A$9:$A$11,A46,'Prog-I Detalle'!$C$9:$C$11)</f>
        <v>0</v>
      </c>
      <c r="D46" s="194">
        <f t="shared" si="1"/>
        <v>0</v>
      </c>
      <c r="E46" s="193">
        <f>SUMIF('Prog-II Detalle'!$A$7:$A$39,A46,'Prog-II Detalle'!$C$7:$C$39)</f>
        <v>0</v>
      </c>
      <c r="F46" s="201">
        <f t="shared" si="2"/>
        <v>0</v>
      </c>
      <c r="G46" s="193">
        <f>SUMIF('Prog-III Detalle'!$A$6:$A$43,A46,'Prog-III Detalle'!$C$6:$C$43)</f>
        <v>12000000</v>
      </c>
      <c r="H46" s="194">
        <f t="shared" si="3"/>
        <v>0.015989258820985286</v>
      </c>
      <c r="I46" s="195">
        <f>SUMIF('Prog-IV Detalle'!$A$6:$A$25,A46,'Prog-IV Detalle'!$D$6:$D$25)</f>
        <v>0</v>
      </c>
      <c r="J46" s="194">
        <f t="shared" si="4"/>
        <v>0</v>
      </c>
      <c r="K46" s="193">
        <f t="shared" si="8"/>
        <v>12000000</v>
      </c>
      <c r="L46" s="196">
        <f t="shared" si="5"/>
        <v>0.011575631724260583</v>
      </c>
    </row>
    <row r="47" spans="1:12" ht="12.75">
      <c r="A47" s="202" t="s">
        <v>97</v>
      </c>
      <c r="B47" s="192" t="s">
        <v>30</v>
      </c>
      <c r="C47" s="193">
        <f>SUMIF('Prog-I Detalle'!$A$9:$A$11,A47,'Prog-I Detalle'!$C$9:$C$11)</f>
        <v>0</v>
      </c>
      <c r="D47" s="194">
        <f t="shared" si="1"/>
        <v>0</v>
      </c>
      <c r="E47" s="193">
        <f>SUMIF('Prog-II Detalle'!$A$7:$A$39,A47,'Prog-II Detalle'!$C$7:$C$39)</f>
        <v>0</v>
      </c>
      <c r="F47" s="201">
        <f t="shared" si="2"/>
        <v>0</v>
      </c>
      <c r="G47" s="193">
        <f>SUMIF('Prog-III Detalle'!$A$6:$A$43,A47,'Prog-III Detalle'!$C$6:$C$43)</f>
        <v>0</v>
      </c>
      <c r="H47" s="194">
        <f t="shared" si="3"/>
        <v>0</v>
      </c>
      <c r="I47" s="195">
        <f>SUMIF('Prog-IV Detalle'!$A$6:$A$25,A47,'Prog-IV Detalle'!$D$6:$D$25)</f>
        <v>0</v>
      </c>
      <c r="J47" s="194">
        <f t="shared" si="4"/>
        <v>0</v>
      </c>
      <c r="K47" s="193">
        <f t="shared" si="8"/>
        <v>0</v>
      </c>
      <c r="L47" s="196">
        <f t="shared" si="5"/>
        <v>0</v>
      </c>
    </row>
    <row r="48" spans="1:12" ht="12" customHeight="1">
      <c r="A48" s="191" t="s">
        <v>98</v>
      </c>
      <c r="B48" s="192" t="s">
        <v>1</v>
      </c>
      <c r="C48" s="193">
        <f>SUMIF('Prog-I Detalle'!$A$9:$A$11,A48,'Prog-I Detalle'!$C$9:$C$11)</f>
        <v>0</v>
      </c>
      <c r="D48" s="194">
        <f t="shared" si="1"/>
        <v>0</v>
      </c>
      <c r="E48" s="193">
        <f>SUMIF('Prog-II Detalle'!$A$7:$A$39,A48,'Prog-II Detalle'!$C$7:$C$39)</f>
        <v>0</v>
      </c>
      <c r="F48" s="201">
        <f t="shared" si="2"/>
        <v>0</v>
      </c>
      <c r="G48" s="193">
        <f>SUMIF('Prog-III Detalle'!$A$6:$A$43,A48,'Prog-III Detalle'!$C$6:$C$43)</f>
        <v>0</v>
      </c>
      <c r="H48" s="194">
        <f t="shared" si="3"/>
        <v>0</v>
      </c>
      <c r="I48" s="195">
        <f>SUMIF('Prog-IV Detalle'!$A$6:$A$25,A48,'Prog-IV Detalle'!$D$6:$D$25)</f>
        <v>970127.38</v>
      </c>
      <c r="J48" s="194">
        <f t="shared" si="4"/>
        <v>0.011501965312590364</v>
      </c>
      <c r="K48" s="193">
        <f t="shared" si="8"/>
        <v>970127.38</v>
      </c>
      <c r="L48" s="196">
        <f t="shared" si="5"/>
        <v>0.0009358197730418168</v>
      </c>
    </row>
    <row r="49" spans="1:12" ht="12" customHeight="1">
      <c r="A49" s="191" t="s">
        <v>206</v>
      </c>
      <c r="B49" s="192" t="s">
        <v>190</v>
      </c>
      <c r="C49" s="193">
        <f>SUMIF('Prog-I Detalle'!$A$9:$A$11,A49,'Prog-I Detalle'!$C$9:$C$11)</f>
        <v>0</v>
      </c>
      <c r="D49" s="194">
        <f>+C49/$C$7</f>
        <v>0</v>
      </c>
      <c r="E49" s="193">
        <f>SUMIF('Prog-II Detalle'!$A$7:$A$39,A49,'Prog-II Detalle'!$C$7:$C$39)</f>
        <v>0</v>
      </c>
      <c r="F49" s="201">
        <f>+E49/$E$7</f>
        <v>0</v>
      </c>
      <c r="G49" s="193">
        <f>SUMIF('Prog-III Detalle'!$A$6:$A$43,A49,'Prog-III Detalle'!$C$6:$C$43)</f>
        <v>312235.35</v>
      </c>
      <c r="H49" s="194">
        <f>+G49/$G$7</f>
        <v>0.00041603431868424395</v>
      </c>
      <c r="I49" s="195">
        <f>SUMIF('Prog-IV Detalle'!$A$6:$A$25,A49,'Prog-IV Detalle'!$D$6:$D$25)</f>
        <v>63014.54</v>
      </c>
      <c r="J49" s="194">
        <f>+I49/$I$7</f>
        <v>0.0007471091613441917</v>
      </c>
      <c r="K49" s="193">
        <f t="shared" si="8"/>
        <v>375249.88999999996</v>
      </c>
      <c r="L49" s="196">
        <f>+K49/$K$7</f>
        <v>0.00036197954426744113</v>
      </c>
    </row>
    <row r="50" spans="1:12" ht="12.75">
      <c r="A50" s="191" t="s">
        <v>99</v>
      </c>
      <c r="B50" s="192" t="s">
        <v>134</v>
      </c>
      <c r="C50" s="193">
        <f>SUMIF('Prog-I Detalle'!$A$9:$A$11,A50,'Prog-I Detalle'!$C$9:$C$11)</f>
        <v>0</v>
      </c>
      <c r="D50" s="194">
        <f aca="true" t="shared" si="9" ref="D50:D70">+C50/$C$7</f>
        <v>0</v>
      </c>
      <c r="E50" s="193">
        <f>SUMIF('Prog-II Detalle'!$A$7:$A$39,A50,'Prog-II Detalle'!$C$7:$C$39)</f>
        <v>0</v>
      </c>
      <c r="F50" s="201">
        <f t="shared" si="2"/>
        <v>0</v>
      </c>
      <c r="G50" s="193">
        <f>SUMIF('Prog-III Detalle'!$A$6:$A$43,A50,'Prog-III Detalle'!$C$6:$C$43)</f>
        <v>91867489.23</v>
      </c>
      <c r="H50" s="194">
        <f aca="true" t="shared" si="10" ref="H50:H70">+G50/$G$7</f>
        <v>0.12240775521104569</v>
      </c>
      <c r="I50" s="195">
        <f>SUMIF('Prog-IV Detalle'!$A$6:$A$25,A50,'Prog-IV Detalle'!$D$6:$D$25)</f>
        <v>4032038</v>
      </c>
      <c r="J50" s="194">
        <f aca="true" t="shared" si="11" ref="J50:J70">+I50/$I$7</f>
        <v>0.047804404010374626</v>
      </c>
      <c r="K50" s="193">
        <f t="shared" si="8"/>
        <v>95899527.23</v>
      </c>
      <c r="L50" s="196">
        <f t="shared" si="5"/>
        <v>0.09250813414543164</v>
      </c>
    </row>
    <row r="51" spans="1:12" ht="12.75">
      <c r="A51" s="191" t="s">
        <v>100</v>
      </c>
      <c r="B51" s="203" t="s">
        <v>155</v>
      </c>
      <c r="C51" s="193">
        <f>SUMIF('Prog-I Detalle'!$A$9:$A$11,A51,'Prog-I Detalle'!$C$9:$C$11)</f>
        <v>0</v>
      </c>
      <c r="D51" s="194">
        <f t="shared" si="9"/>
        <v>0</v>
      </c>
      <c r="E51" s="193">
        <f>SUMIF('Prog-II Detalle'!$A$7:$A$39,A51,'Prog-II Detalle'!$C$7:$C$39)</f>
        <v>0</v>
      </c>
      <c r="F51" s="201">
        <f t="shared" si="2"/>
        <v>0</v>
      </c>
      <c r="G51" s="193">
        <f>SUMIF('Prog-III Detalle'!$A$6:$A$43,A51,'Prog-III Detalle'!$C$6:$C$43)</f>
        <v>165564656.38</v>
      </c>
      <c r="H51" s="194">
        <f t="shared" si="10"/>
        <v>0.22060467853894272</v>
      </c>
      <c r="I51" s="195">
        <f>SUMIF('Prog-IV Detalle'!$A$6:$A$25,A51,'Prog-IV Detalle'!$D$6:$D$25)</f>
        <v>10494817</v>
      </c>
      <c r="J51" s="194">
        <f t="shared" si="11"/>
        <v>0.12442801181014361</v>
      </c>
      <c r="K51" s="193">
        <f t="shared" si="8"/>
        <v>176059473.38</v>
      </c>
      <c r="L51" s="196">
        <f aca="true" t="shared" si="12" ref="L51:L70">+K51/$K$7</f>
        <v>0.16983330211784495</v>
      </c>
    </row>
    <row r="52" spans="1:12" ht="25.5">
      <c r="A52" s="191" t="s">
        <v>101</v>
      </c>
      <c r="B52" s="192" t="s">
        <v>2</v>
      </c>
      <c r="C52" s="193">
        <f>SUMIF('Prog-I Detalle'!$A$9:$A$11,A52,'Prog-I Detalle'!$C$9:$C$11)</f>
        <v>0</v>
      </c>
      <c r="D52" s="194">
        <f t="shared" si="9"/>
        <v>0</v>
      </c>
      <c r="E52" s="193">
        <f>SUMIF('Prog-II Detalle'!$A$7:$A$39,A52,'Prog-II Detalle'!$C$7:$C$39)</f>
        <v>0</v>
      </c>
      <c r="F52" s="201">
        <f t="shared" si="2"/>
        <v>0</v>
      </c>
      <c r="G52" s="193">
        <f>SUMIF('Prog-III Detalle'!$A$6:$A$43,A52,'Prog-III Detalle'!$C$6:$C$43)</f>
        <v>288796299.6</v>
      </c>
      <c r="H52" s="194">
        <f t="shared" si="10"/>
        <v>0.3848032317372675</v>
      </c>
      <c r="I52" s="195">
        <f>SUMIF('Prog-IV Detalle'!$A$6:$A$25,A52,'Prog-IV Detalle'!$D$6:$D$25)</f>
        <v>59582683.49</v>
      </c>
      <c r="J52" s="194">
        <f t="shared" si="11"/>
        <v>0.706420592657668</v>
      </c>
      <c r="K52" s="193">
        <f t="shared" si="8"/>
        <v>348378983.09000003</v>
      </c>
      <c r="L52" s="196">
        <f t="shared" si="12"/>
        <v>0.3360589007268538</v>
      </c>
    </row>
    <row r="53" spans="1:12" ht="12.75">
      <c r="A53" s="191" t="s">
        <v>424</v>
      </c>
      <c r="B53" s="192" t="s">
        <v>425</v>
      </c>
      <c r="C53" s="193">
        <f>SUMIF('Prog-I Detalle'!$A$9:$A$11,A53,'Prog-I Detalle'!$C$9:$C$11)</f>
        <v>0</v>
      </c>
      <c r="D53" s="194">
        <f>+C53/$C$7</f>
        <v>0</v>
      </c>
      <c r="E53" s="193">
        <f>SUMIF('Prog-II Detalle'!$A$7:$A$39,A53,'Prog-II Detalle'!$C$7:$C$39)</f>
        <v>0</v>
      </c>
      <c r="F53" s="201">
        <f>+E53/$E$7</f>
        <v>0</v>
      </c>
      <c r="G53" s="193">
        <f>SUMIF('Prog-III Detalle'!$A$6:$A$43,A53,'Prog-III Detalle'!$C$6:$C$43)</f>
        <v>100000000</v>
      </c>
      <c r="H53" s="194">
        <f>+G53/$G$7</f>
        <v>0.1332438235082107</v>
      </c>
      <c r="I53" s="195">
        <f>SUMIF('Prog-IV Detalle'!$A$6:$A$25,A53,'Prog-IV Detalle'!$D$6:$D$25)</f>
        <v>0</v>
      </c>
      <c r="J53" s="194">
        <f>+I53/$I$7</f>
        <v>0</v>
      </c>
      <c r="K53" s="193">
        <f>+C53++E53+G53+I53</f>
        <v>100000000</v>
      </c>
      <c r="L53" s="196">
        <f>+K53/$K$7</f>
        <v>0.09646359770217153</v>
      </c>
    </row>
    <row r="54" spans="1:12" s="190" customFormat="1" ht="16.5" customHeight="1">
      <c r="A54" s="217">
        <v>6</v>
      </c>
      <c r="B54" s="218" t="s">
        <v>129</v>
      </c>
      <c r="C54" s="197">
        <f>SUM(C55:C62)</f>
        <v>94634856.47</v>
      </c>
      <c r="D54" s="198">
        <f t="shared" si="9"/>
        <v>0.9220537712513059</v>
      </c>
      <c r="E54" s="197">
        <f>SUM(E55:E62)</f>
        <v>-34843763.18000001</v>
      </c>
      <c r="F54" s="198">
        <f>SUM(F55:F62)</f>
        <v>-0.3513279742299571</v>
      </c>
      <c r="G54" s="197">
        <f>SUM(G55:G62)</f>
        <v>-84286256.46</v>
      </c>
      <c r="H54" s="198">
        <f t="shared" si="10"/>
        <v>-0.11230623079924024</v>
      </c>
      <c r="I54" s="197">
        <f>SUM(I55:I62)</f>
        <v>0</v>
      </c>
      <c r="J54" s="198">
        <f t="shared" si="11"/>
        <v>0</v>
      </c>
      <c r="K54" s="197">
        <f>C54+E54+G54+I54</f>
        <v>-24495163.17</v>
      </c>
      <c r="L54" s="199">
        <f t="shared" si="12"/>
        <v>-0.023628915656799285</v>
      </c>
    </row>
    <row r="55" spans="1:12" ht="25.5">
      <c r="A55" s="191" t="s">
        <v>102</v>
      </c>
      <c r="B55" s="192" t="s">
        <v>3</v>
      </c>
      <c r="C55" s="193">
        <f>SUMIF('Prog-I Detalle'!$A$9:$A$11,A55,'Prog-I Detalle'!$C$9:$C$11)</f>
        <v>0</v>
      </c>
      <c r="D55" s="194">
        <f t="shared" si="9"/>
        <v>0</v>
      </c>
      <c r="E55" s="193">
        <f>SUMIF('Prog-II Detalle'!$A$7:$A$39,A55,'Prog-II Detalle'!$C$7:$C$39)</f>
        <v>0</v>
      </c>
      <c r="F55" s="201">
        <f aca="true" t="shared" si="13" ref="F55:F62">+E55/$E$7</f>
        <v>0</v>
      </c>
      <c r="G55" s="193">
        <f>SUMIF('Prog-III Detalle'!$A$7:$A$33,A55,'Prog-III Detalle'!$C$7:$C$33)</f>
        <v>0</v>
      </c>
      <c r="H55" s="194">
        <f t="shared" si="10"/>
        <v>0</v>
      </c>
      <c r="I55" s="195">
        <f>SUMIF('Prog-IV Detalle'!$A$6:$A$8,A55,'Prog-IV Detalle'!$D$6:$D$8)</f>
        <v>0</v>
      </c>
      <c r="J55" s="194">
        <f t="shared" si="11"/>
        <v>0</v>
      </c>
      <c r="K55" s="193">
        <f aca="true" t="shared" si="14" ref="K55:K62">+C55++E55+G55+I55</f>
        <v>0</v>
      </c>
      <c r="L55" s="196">
        <f t="shared" si="12"/>
        <v>0</v>
      </c>
    </row>
    <row r="56" spans="1:12" ht="25.5">
      <c r="A56" s="191" t="s">
        <v>103</v>
      </c>
      <c r="B56" s="192" t="s">
        <v>4</v>
      </c>
      <c r="C56" s="193">
        <f>SUMIF('Prog-I Detalle'!$A$9:$A$11,A56,'Prog-I Detalle'!$C$9:$C$11)</f>
        <v>3642014.54</v>
      </c>
      <c r="D56" s="194">
        <f t="shared" si="9"/>
        <v>0.03548516230511371</v>
      </c>
      <c r="E56" s="193">
        <f>SUMIF('Prog-II Detalle'!$A$7:$A$39,A56,'Prog-II Detalle'!$C$7:$C$39)</f>
        <v>0</v>
      </c>
      <c r="F56" s="201">
        <f t="shared" si="13"/>
        <v>0</v>
      </c>
      <c r="G56" s="193">
        <f>SUMIF('Prog-III Detalle'!$A$7:$A$33,A56,'Prog-III Detalle'!$C$7:$C$33)</f>
        <v>0</v>
      </c>
      <c r="H56" s="194">
        <f t="shared" si="10"/>
        <v>0</v>
      </c>
      <c r="I56" s="195">
        <f>SUMIF('Prog-IV Detalle'!$A$6:$A$8,A56,'Prog-IV Detalle'!$D$6:$D$8)</f>
        <v>0</v>
      </c>
      <c r="J56" s="194">
        <f t="shared" si="11"/>
        <v>0</v>
      </c>
      <c r="K56" s="193">
        <f t="shared" si="14"/>
        <v>3642014.54</v>
      </c>
      <c r="L56" s="196">
        <f t="shared" si="12"/>
        <v>0.003513218254120193</v>
      </c>
    </row>
    <row r="57" spans="1:12" ht="12" customHeight="1">
      <c r="A57" s="191" t="s">
        <v>104</v>
      </c>
      <c r="B57" s="200" t="s">
        <v>5</v>
      </c>
      <c r="C57" s="193">
        <f>SUMIF('Prog-I Detalle'!$A$9:$A$11,A57,'Prog-I Detalle'!$C$9:$C$11)</f>
        <v>19352432.29</v>
      </c>
      <c r="D57" s="194">
        <f t="shared" si="9"/>
        <v>0.1885561392649941</v>
      </c>
      <c r="E57" s="193">
        <f>SUMIF('Prog-II Detalle'!$A$7:$A$39,A57,'Prog-II Detalle'!$C$7:$C$39)</f>
        <v>0</v>
      </c>
      <c r="F57" s="201">
        <f t="shared" si="13"/>
        <v>0</v>
      </c>
      <c r="G57" s="193">
        <f>SUMIF('Prog-III Detalle'!$A$7:$A$33,A57,'Prog-III Detalle'!$C$7:$C$33)</f>
        <v>0</v>
      </c>
      <c r="H57" s="194">
        <f t="shared" si="10"/>
        <v>0</v>
      </c>
      <c r="I57" s="195">
        <f>SUMIF('Prog-IV Detalle'!$A$6:$A$8,A57,'Prog-IV Detalle'!$D$6:$D$8)</f>
        <v>0</v>
      </c>
      <c r="J57" s="194">
        <f t="shared" si="11"/>
        <v>0</v>
      </c>
      <c r="K57" s="193">
        <f t="shared" si="14"/>
        <v>19352432.29</v>
      </c>
      <c r="L57" s="196">
        <f t="shared" si="12"/>
        <v>0.01866805242981074</v>
      </c>
    </row>
    <row r="58" spans="1:12" ht="12.75">
      <c r="A58" s="191" t="s">
        <v>105</v>
      </c>
      <c r="B58" s="192" t="s">
        <v>6</v>
      </c>
      <c r="C58" s="193">
        <f>SUMIF('Prog-I Detalle'!$A$9:$A$12,A58,'Prog-I Detalle'!$C$9:$C$12)</f>
        <v>12348850.27</v>
      </c>
      <c r="D58" s="194">
        <f t="shared" si="9"/>
        <v>0.120318288491099</v>
      </c>
      <c r="E58" s="193">
        <f>SUMIF('Prog-II Detalle'!$A$7:$A$39,A58,'Prog-II Detalle'!$C$7:$C$39)</f>
        <v>7100415</v>
      </c>
      <c r="F58" s="201">
        <f t="shared" si="13"/>
        <v>0.071593140076611</v>
      </c>
      <c r="G58" s="193">
        <f>SUMIF('Prog-III Detalle'!$A$7:$A$33,A58,'Prog-III Detalle'!$C$7:$C$33)</f>
        <v>0</v>
      </c>
      <c r="H58" s="194">
        <f t="shared" si="10"/>
        <v>0</v>
      </c>
      <c r="I58" s="195">
        <f>SUMIF('Prog-IV Detalle'!$A$6:$A$8,A58,'Prog-IV Detalle'!$D$6:$D$8)</f>
        <v>0</v>
      </c>
      <c r="J58" s="194">
        <f t="shared" si="11"/>
        <v>0</v>
      </c>
      <c r="K58" s="193">
        <f t="shared" si="14"/>
        <v>19449265.27</v>
      </c>
      <c r="L58" s="196">
        <f t="shared" si="12"/>
        <v>0.018761461006080962</v>
      </c>
    </row>
    <row r="59" spans="1:12" ht="12.75">
      <c r="A59" s="191" t="s">
        <v>280</v>
      </c>
      <c r="B59" s="192" t="s">
        <v>278</v>
      </c>
      <c r="C59" s="193">
        <f>SUMIF('Prog-I Detalle'!$A$9:$A$11,A59,'Prog-I Detalle'!$C$9:$C$11)</f>
        <v>0</v>
      </c>
      <c r="D59" s="194">
        <f>+C59/$C$7</f>
        <v>0</v>
      </c>
      <c r="E59" s="193">
        <f>SUMIF('Prog-II Detalle'!$A$7:$A$39,A59,'Prog-II Detalle'!$C$7:$C$39)</f>
        <v>0</v>
      </c>
      <c r="F59" s="201">
        <f>+E59/$E$7</f>
        <v>0</v>
      </c>
      <c r="G59" s="193">
        <f>SUMIF('Prog-III Detalle'!$A$7:$A$33,A59,'Prog-III Detalle'!$C$7:$C$33)</f>
        <v>0</v>
      </c>
      <c r="H59" s="194">
        <f>+G59/$G$7</f>
        <v>0</v>
      </c>
      <c r="I59" s="195">
        <f>SUMIF('Prog-IV Detalle'!$A$6:$A$8,A59,'Prog-IV Detalle'!$D$6:$D$8)</f>
        <v>0</v>
      </c>
      <c r="J59" s="194">
        <f>+I59/$I$7</f>
        <v>0</v>
      </c>
      <c r="K59" s="193">
        <f t="shared" si="14"/>
        <v>0</v>
      </c>
      <c r="L59" s="196">
        <f>+K59/$K$7</f>
        <v>0</v>
      </c>
    </row>
    <row r="60" spans="1:12" ht="12.75">
      <c r="A60" s="191" t="s">
        <v>221</v>
      </c>
      <c r="B60" s="192" t="s">
        <v>222</v>
      </c>
      <c r="C60" s="193">
        <f>SUMIF('Prog-I Detalle'!$A$9:$A$11,A60,'Prog-I Detalle'!$C$9:$C$11)</f>
        <v>0</v>
      </c>
      <c r="D60" s="194">
        <f>+C60/$C$7</f>
        <v>0</v>
      </c>
      <c r="E60" s="193">
        <f>SUMIF('Prog-II Detalle'!$A$7:$A$39,A60,'Prog-II Detalle'!$C$7:$C$39)</f>
        <v>62838600.75</v>
      </c>
      <c r="F60" s="201">
        <f>+E60/$E$7</f>
        <v>0.6335985637054993</v>
      </c>
      <c r="G60" s="193">
        <f>SUMIF('Prog-III Detalle'!$A$7:$A$33,A60,'Prog-III Detalle'!$C$7:$C$33)</f>
        <v>0</v>
      </c>
      <c r="H60" s="194">
        <f>+G60/$G$7</f>
        <v>0</v>
      </c>
      <c r="I60" s="195">
        <f>SUMIF('Prog-IV Detalle'!$A$6:$A$8,A60,'Prog-IV Detalle'!$D$6:$D$8)</f>
        <v>0</v>
      </c>
      <c r="J60" s="194">
        <f>+I60/$I$7</f>
        <v>0</v>
      </c>
      <c r="K60" s="193">
        <f t="shared" si="14"/>
        <v>62838600.75</v>
      </c>
      <c r="L60" s="196">
        <f>+K60/$K$7</f>
        <v>0.060616375029153735</v>
      </c>
    </row>
    <row r="61" spans="1:12" ht="12.75">
      <c r="A61" s="191" t="s">
        <v>213</v>
      </c>
      <c r="B61" s="200" t="s">
        <v>214</v>
      </c>
      <c r="C61" s="193">
        <f>SUMIF('Prog-I Detalle'!$A$9:$A$11,A61,'Prog-I Detalle'!$C$9:$C$11)</f>
        <v>0</v>
      </c>
      <c r="D61" s="194">
        <f t="shared" si="9"/>
        <v>0</v>
      </c>
      <c r="E61" s="193">
        <f>SUMIF('Prog-II Detalle'!$A$7:$A$39,A61,'Prog-II Detalle'!$C$7:$C$39)</f>
        <v>2000000</v>
      </c>
      <c r="F61" s="201">
        <f t="shared" si="13"/>
        <v>0.020165903000489687</v>
      </c>
      <c r="G61" s="193">
        <f>SUMIF('Prog-III Detalle'!$A$7:$A$33,A61,'Prog-III Detalle'!$C$7:$C$33)</f>
        <v>0</v>
      </c>
      <c r="H61" s="194">
        <f t="shared" si="10"/>
        <v>0</v>
      </c>
      <c r="I61" s="195">
        <f>SUMIF('Prog-IV Detalle'!$A$6:$A$8,A61,'Prog-IV Detalle'!$D$6:$D$8)</f>
        <v>0</v>
      </c>
      <c r="J61" s="194">
        <f t="shared" si="11"/>
        <v>0</v>
      </c>
      <c r="K61" s="193">
        <f t="shared" si="14"/>
        <v>2000000</v>
      </c>
      <c r="L61" s="196">
        <f t="shared" si="12"/>
        <v>0.0019292719540434304</v>
      </c>
    </row>
    <row r="62" spans="1:12" ht="17.25" customHeight="1">
      <c r="A62" s="191" t="s">
        <v>249</v>
      </c>
      <c r="B62" s="192" t="s">
        <v>247</v>
      </c>
      <c r="C62" s="193">
        <f>SUMIF('Prog-I Detalle'!$A$7:$A$11,A62,'Prog-I Detalle'!$C$7:$C$11)</f>
        <v>59291559.370000005</v>
      </c>
      <c r="D62" s="194">
        <f t="shared" si="9"/>
        <v>0.5776941811900992</v>
      </c>
      <c r="E62" s="193">
        <f>SUMIF('Prog-II Detalle'!$A$7:$A$39,A62,'Prog-II Detalle'!$C$7:$C$39)</f>
        <v>-106782778.93</v>
      </c>
      <c r="F62" s="201">
        <f t="shared" si="13"/>
        <v>-1.076685581012557</v>
      </c>
      <c r="G62" s="193">
        <f>SUMIF('Prog-III Detalle'!$A$7:$A$43,A62,'Prog-III Detalle'!$C$7:$C$43)</f>
        <v>-84286256.46</v>
      </c>
      <c r="H62" s="194">
        <f t="shared" si="10"/>
        <v>-0.11230623079924024</v>
      </c>
      <c r="I62" s="195">
        <f>SUMIF('Prog-IV Detalle'!$A$6:$A$8,A62,'Prog-IV Detalle'!$D$6:$D$8)</f>
        <v>0</v>
      </c>
      <c r="J62" s="194">
        <f t="shared" si="11"/>
        <v>0</v>
      </c>
      <c r="K62" s="193">
        <f t="shared" si="14"/>
        <v>-131777476.02</v>
      </c>
      <c r="L62" s="196">
        <f t="shared" si="12"/>
        <v>-0.12711729433000835</v>
      </c>
    </row>
    <row r="63" spans="1:12" s="190" customFormat="1" ht="16.5" customHeight="1">
      <c r="A63" s="217">
        <v>7</v>
      </c>
      <c r="B63" s="218" t="s">
        <v>153</v>
      </c>
      <c r="C63" s="197">
        <f>SUM(C64:C64)</f>
        <v>0</v>
      </c>
      <c r="D63" s="198">
        <f t="shared" si="9"/>
        <v>0</v>
      </c>
      <c r="E63" s="197">
        <f>SUM(E64:E64)</f>
        <v>0</v>
      </c>
      <c r="F63" s="198">
        <f>SUM(F64:F64)</f>
        <v>0</v>
      </c>
      <c r="G63" s="197">
        <f>SUM(G64:G66)</f>
        <v>158749406.9</v>
      </c>
      <c r="H63" s="198">
        <f t="shared" si="10"/>
        <v>0.2115237795501673</v>
      </c>
      <c r="I63" s="197">
        <f>SUM(I64:I64)</f>
        <v>0</v>
      </c>
      <c r="J63" s="198">
        <f t="shared" si="11"/>
        <v>0</v>
      </c>
      <c r="K63" s="197">
        <f>+C63+E63+G63+I63</f>
        <v>158749406.9</v>
      </c>
      <c r="L63" s="199">
        <f t="shared" si="12"/>
        <v>0.15313538922659933</v>
      </c>
    </row>
    <row r="64" spans="1:12" ht="25.5">
      <c r="A64" s="191" t="s">
        <v>106</v>
      </c>
      <c r="B64" s="192" t="s">
        <v>7</v>
      </c>
      <c r="C64" s="193">
        <f>SUMIF('Prog-I Detalle'!$A$7:$A$11,A64,'Prog-I Detalle'!$C$7:$C$11)</f>
        <v>0</v>
      </c>
      <c r="D64" s="194">
        <f t="shared" si="9"/>
        <v>0</v>
      </c>
      <c r="E64" s="193">
        <f>SUMIF('Prog-II Detalle'!$A$7:$A$39,A64,'Prog-II Detalle'!$C$7:$C$39)</f>
        <v>0</v>
      </c>
      <c r="F64" s="201">
        <f>+E64/$E$7</f>
        <v>0</v>
      </c>
      <c r="G64" s="193">
        <f>SUMIF('Prog-III Detalle'!$A$7:$A$43,A64,'Prog-III Detalle'!$C$7:$C$43)</f>
        <v>88000000</v>
      </c>
      <c r="H64" s="194">
        <f t="shared" si="10"/>
        <v>0.11725456468722542</v>
      </c>
      <c r="I64" s="195">
        <f>SUMIF('Prog-IV Detalle'!$A$6:$A$8,A64,'Prog-IV Detalle'!$D$6:$D$8)</f>
        <v>0</v>
      </c>
      <c r="J64" s="194">
        <f t="shared" si="11"/>
        <v>0</v>
      </c>
      <c r="K64" s="193">
        <f>+C64++E64+G64+I64</f>
        <v>88000000</v>
      </c>
      <c r="L64" s="196">
        <f t="shared" si="12"/>
        <v>0.08488796597791094</v>
      </c>
    </row>
    <row r="65" spans="1:12" ht="25.5">
      <c r="A65" s="191" t="s">
        <v>426</v>
      </c>
      <c r="B65" s="192" t="s">
        <v>427</v>
      </c>
      <c r="C65" s="193">
        <f>SUMIF('Prog-I Detalle'!$A$7:$A$11,A65,'Prog-I Detalle'!$C$7:$C$11)</f>
        <v>0</v>
      </c>
      <c r="D65" s="194">
        <f>+C65/$C$7</f>
        <v>0</v>
      </c>
      <c r="E65" s="193">
        <f>SUMIF('Prog-II Detalle'!$A$7:$A$39,A65,'Prog-II Detalle'!$C$7:$C$39)</f>
        <v>0</v>
      </c>
      <c r="F65" s="201">
        <f>+E65/$E$7</f>
        <v>0</v>
      </c>
      <c r="G65" s="193">
        <f>SUMIF('Prog-III Detalle'!$A$7:$A$43,A65,'Prog-III Detalle'!$C$7:$C$43)</f>
        <v>60749406.9</v>
      </c>
      <c r="H65" s="194">
        <f>+G65/$G$7</f>
        <v>0.08094483251212078</v>
      </c>
      <c r="I65" s="195">
        <f>SUMIF('Prog-IV Detalle'!$A$6:$A$8,A65,'Prog-IV Detalle'!$D$6:$D$8)</f>
        <v>0</v>
      </c>
      <c r="J65" s="194">
        <f>+I65/$I$7</f>
        <v>0</v>
      </c>
      <c r="K65" s="193">
        <f>+C65++E65+G65+I65</f>
        <v>60749406.9</v>
      </c>
      <c r="L65" s="196">
        <f>+K65/$K$7</f>
        <v>0.05860106347847123</v>
      </c>
    </row>
    <row r="66" spans="1:12" ht="25.5">
      <c r="A66" s="191" t="s">
        <v>386</v>
      </c>
      <c r="B66" s="192" t="s">
        <v>387</v>
      </c>
      <c r="C66" s="193">
        <f>SUMIF('Prog-I Detalle'!$A$7:$A$11,A66,'Prog-I Detalle'!$C$7:$C$11)</f>
        <v>0</v>
      </c>
      <c r="D66" s="194">
        <f>+C66/$C$7</f>
        <v>0</v>
      </c>
      <c r="E66" s="193">
        <f>SUMIF('Prog-II Detalle'!$A$7:$A$39,A66,'Prog-II Detalle'!$C$7:$C$39)</f>
        <v>0</v>
      </c>
      <c r="F66" s="201">
        <f>+E66/$E$7</f>
        <v>0</v>
      </c>
      <c r="G66" s="193">
        <f>SUMIF('Prog-III Detalle'!$A$7:$A$43,A66,'Prog-III Detalle'!$C$7:$C$43)</f>
        <v>10000000</v>
      </c>
      <c r="H66" s="194">
        <f>+G66/$G$7</f>
        <v>0.013324382350821071</v>
      </c>
      <c r="I66" s="195">
        <f>SUMIF('Prog-IV Detalle'!$A$6:$A$8,A66,'Prog-IV Detalle'!$D$6:$D$8)</f>
        <v>0</v>
      </c>
      <c r="J66" s="194">
        <f>+I66/$I$7</f>
        <v>0</v>
      </c>
      <c r="K66" s="193">
        <f>+C66++E66+G66+I66</f>
        <v>10000000</v>
      </c>
      <c r="L66" s="196">
        <f>+K66/$K$7</f>
        <v>0.009646359770217152</v>
      </c>
    </row>
    <row r="67" spans="1:12" s="190" customFormat="1" ht="16.5" customHeight="1">
      <c r="A67" s="217">
        <v>8</v>
      </c>
      <c r="B67" s="218" t="s">
        <v>152</v>
      </c>
      <c r="C67" s="197">
        <f>+C68</f>
        <v>0</v>
      </c>
      <c r="D67" s="198">
        <f t="shared" si="9"/>
        <v>0</v>
      </c>
      <c r="E67" s="197">
        <f>+E68</f>
        <v>0</v>
      </c>
      <c r="F67" s="198">
        <f>+F68</f>
        <v>0</v>
      </c>
      <c r="G67" s="197"/>
      <c r="H67" s="198">
        <f t="shared" si="10"/>
        <v>0</v>
      </c>
      <c r="I67" s="197">
        <f>+I68</f>
        <v>0</v>
      </c>
      <c r="J67" s="198">
        <f t="shared" si="11"/>
        <v>0</v>
      </c>
      <c r="K67" s="197">
        <f>+C67+E67+G67+I67</f>
        <v>0</v>
      </c>
      <c r="L67" s="199">
        <f t="shared" si="12"/>
        <v>0</v>
      </c>
    </row>
    <row r="68" spans="1:12" ht="14.25" customHeight="1">
      <c r="A68" s="191" t="s">
        <v>107</v>
      </c>
      <c r="B68" s="192" t="s">
        <v>8</v>
      </c>
      <c r="C68" s="193">
        <f>SUMIF('Prog-I Detalle'!$A$7:$A$11,A68,'Prog-I Detalle'!$C$7:$C$11)</f>
        <v>0</v>
      </c>
      <c r="D68" s="194">
        <f t="shared" si="9"/>
        <v>0</v>
      </c>
      <c r="E68" s="193">
        <f>SUMIF('Prog-II Detalle'!$A$12:$A$39,A68,'Prog-II Detalle'!$C$12:$C$39)</f>
        <v>0</v>
      </c>
      <c r="F68" s="201">
        <f>+E68/$E$7</f>
        <v>0</v>
      </c>
      <c r="G68" s="193">
        <f>SUMIF('Prog-III Detalle'!$A$7:$A$33,A68,'Prog-III Detalle'!$C$7:$C$33)</f>
        <v>0</v>
      </c>
      <c r="H68" s="194">
        <f t="shared" si="10"/>
        <v>0</v>
      </c>
      <c r="I68" s="195">
        <f>SUMIF('Prog-IV Detalle'!$A$6:$A$8,A68,'Prog-IV Detalle'!$D$6:$D$8)</f>
        <v>0</v>
      </c>
      <c r="J68" s="194">
        <f t="shared" si="11"/>
        <v>0</v>
      </c>
      <c r="K68" s="193">
        <f>+C68++E68+G68+I68</f>
        <v>0</v>
      </c>
      <c r="L68" s="196">
        <f t="shared" si="12"/>
        <v>0</v>
      </c>
    </row>
    <row r="69" spans="1:12" s="190" customFormat="1" ht="16.5" customHeight="1">
      <c r="A69" s="217">
        <v>9</v>
      </c>
      <c r="B69" s="218" t="s">
        <v>13</v>
      </c>
      <c r="C69" s="197">
        <f>SUM(C70:C70)</f>
        <v>0</v>
      </c>
      <c r="D69" s="198">
        <f t="shared" si="9"/>
        <v>0</v>
      </c>
      <c r="E69" s="197">
        <f>SUM(E70:E70)</f>
        <v>0</v>
      </c>
      <c r="F69" s="198">
        <f>+E69/$E$7</f>
        <v>0</v>
      </c>
      <c r="G69" s="197">
        <f>SUM(G70:G70)</f>
        <v>0</v>
      </c>
      <c r="H69" s="198">
        <f t="shared" si="10"/>
        <v>0</v>
      </c>
      <c r="I69" s="197">
        <f>SUM(I70:I70)</f>
        <v>0</v>
      </c>
      <c r="J69" s="198">
        <f t="shared" si="11"/>
        <v>0</v>
      </c>
      <c r="K69" s="197">
        <f>+C69+E69+G69+I69</f>
        <v>0</v>
      </c>
      <c r="L69" s="199">
        <f t="shared" si="12"/>
        <v>0</v>
      </c>
    </row>
    <row r="70" spans="1:12" ht="26.25" thickBot="1">
      <c r="A70" s="204" t="s">
        <v>108</v>
      </c>
      <c r="B70" s="205" t="s">
        <v>9</v>
      </c>
      <c r="C70" s="206">
        <f>SUMIF('Prog-I Detalle'!$A$7:$A$11,A70,'Prog-I Detalle'!$C$7:$C$11)</f>
        <v>0</v>
      </c>
      <c r="D70" s="207">
        <f t="shared" si="9"/>
        <v>0</v>
      </c>
      <c r="E70" s="206">
        <f>SUMIF('Prog-II Detalle'!$A$12:$A$39,A70,'Prog-II Detalle'!$C$12:$C$39)</f>
        <v>0</v>
      </c>
      <c r="F70" s="208">
        <f>+E70/$E$7</f>
        <v>0</v>
      </c>
      <c r="G70" s="209">
        <f>SUMIF('Prog-III Detalle'!$A$7:$A$43,A70,'Prog-III Detalle'!$C$7:$C$43)</f>
        <v>0</v>
      </c>
      <c r="H70" s="207">
        <f t="shared" si="10"/>
        <v>0</v>
      </c>
      <c r="I70" s="206">
        <f>SUMIF('Prog-I Detalle'!$A$7:$A$11,G70,'Prog-I Detalle'!$C$7:$C$11)</f>
        <v>0</v>
      </c>
      <c r="J70" s="207">
        <f t="shared" si="11"/>
        <v>0</v>
      </c>
      <c r="K70" s="206">
        <f>+C70++E70+G70+I70</f>
        <v>0</v>
      </c>
      <c r="L70" s="210">
        <f t="shared" si="12"/>
        <v>0</v>
      </c>
    </row>
    <row r="71" ht="12.75">
      <c r="I71" s="193"/>
    </row>
    <row r="72" ht="12.75">
      <c r="I72" s="193"/>
    </row>
    <row r="73" ht="12.75">
      <c r="I73" s="193"/>
    </row>
    <row r="74" ht="12.75">
      <c r="I74" s="193"/>
    </row>
  </sheetData>
  <sheetProtection/>
  <mergeCells count="3">
    <mergeCell ref="A1:L1"/>
    <mergeCell ref="A2:L2"/>
    <mergeCell ref="A3:L3"/>
  </mergeCells>
  <printOptions horizontalCentered="1"/>
  <pageMargins left="0.143700787" right="0.143700787" top="0.196850393700787" bottom="0.196850393700787" header="0" footer="0"/>
  <pageSetup horizontalDpi="600" verticalDpi="600" orientation="landscape" scale="70" r:id="rId1"/>
</worksheet>
</file>

<file path=xl/worksheets/sheet7.xml><?xml version="1.0" encoding="utf-8"?>
<worksheet xmlns="http://schemas.openxmlformats.org/spreadsheetml/2006/main" xmlns:r="http://schemas.openxmlformats.org/officeDocument/2006/relationships">
  <sheetPr>
    <tabColor indexed="11"/>
  </sheetPr>
  <dimension ref="A1:I48"/>
  <sheetViews>
    <sheetView showGridLines="0" zoomScalePageLayoutView="0" workbookViewId="0" topLeftCell="A1">
      <selection activeCell="A3" sqref="A3:G3"/>
    </sheetView>
  </sheetViews>
  <sheetFormatPr defaultColWidth="9.140625" defaultRowHeight="12.75"/>
  <cols>
    <col min="1" max="1" width="8.8515625" style="0" customWidth="1"/>
    <col min="2" max="2" width="35.8515625" style="0" customWidth="1"/>
    <col min="3" max="3" width="17.7109375" style="0" customWidth="1"/>
    <col min="4" max="4" width="14.57421875" style="0" customWidth="1"/>
    <col min="5" max="5" width="18.140625" style="0" customWidth="1"/>
    <col min="6" max="6" width="14.8515625" style="0" customWidth="1"/>
    <col min="7" max="7" width="16.7109375" style="0" customWidth="1"/>
    <col min="8" max="8" width="9.140625" style="0" customWidth="1"/>
    <col min="9" max="9" width="11.7109375" style="0" bestFit="1" customWidth="1"/>
  </cols>
  <sheetData>
    <row r="1" spans="1:7" ht="12.75">
      <c r="A1" s="403" t="str">
        <f>+'Gral. de Egresos'!A1</f>
        <v>MUNICIPALIDAD DE SANTA ANA</v>
      </c>
      <c r="B1" s="403"/>
      <c r="C1" s="403"/>
      <c r="D1" s="403"/>
      <c r="E1" s="403"/>
      <c r="F1" s="403"/>
      <c r="G1" s="403"/>
    </row>
    <row r="2" spans="1:7" ht="12.75">
      <c r="A2" s="404" t="s">
        <v>475</v>
      </c>
      <c r="B2" s="403"/>
      <c r="C2" s="403"/>
      <c r="D2" s="403"/>
      <c r="E2" s="403"/>
      <c r="F2" s="403"/>
      <c r="G2" s="403"/>
    </row>
    <row r="3" spans="1:7" ht="12.75">
      <c r="A3" s="403" t="s">
        <v>46</v>
      </c>
      <c r="B3" s="403"/>
      <c r="C3" s="403"/>
      <c r="D3" s="403"/>
      <c r="E3" s="403"/>
      <c r="F3" s="403"/>
      <c r="G3" s="403"/>
    </row>
    <row r="4" spans="1:7" ht="12.75">
      <c r="A4" s="403" t="s">
        <v>47</v>
      </c>
      <c r="B4" s="403"/>
      <c r="C4" s="403"/>
      <c r="D4" s="403"/>
      <c r="E4" s="403"/>
      <c r="F4" s="403"/>
      <c r="G4" s="403"/>
    </row>
    <row r="6" spans="1:7" ht="51">
      <c r="A6" s="173"/>
      <c r="B6" s="173"/>
      <c r="C6" s="174" t="s">
        <v>87</v>
      </c>
      <c r="D6" s="174" t="s">
        <v>74</v>
      </c>
      <c r="E6" s="174" t="s">
        <v>75</v>
      </c>
      <c r="F6" s="174" t="s">
        <v>136</v>
      </c>
      <c r="G6" s="174" t="s">
        <v>76</v>
      </c>
    </row>
    <row r="7" spans="1:7" s="5" customFormat="1" ht="12.75">
      <c r="A7" s="3"/>
      <c r="B7" s="3"/>
      <c r="C7" s="4"/>
      <c r="D7" s="4"/>
      <c r="E7" s="4"/>
      <c r="F7" s="4"/>
      <c r="G7" s="4"/>
    </row>
    <row r="8" spans="1:7" ht="18" customHeight="1">
      <c r="A8" s="219"/>
      <c r="B8" s="220" t="s">
        <v>71</v>
      </c>
      <c r="C8" s="221">
        <f>SUM(C10:C28)</f>
        <v>102634856.47</v>
      </c>
      <c r="D8" s="221">
        <f>SUM(D10:D28)</f>
        <v>99177309.34</v>
      </c>
      <c r="E8" s="221">
        <f>SUM(E10:E28)</f>
        <v>750503831</v>
      </c>
      <c r="F8" s="221">
        <f>+'Gral y X Prog.'!I7</f>
        <v>84344488.41</v>
      </c>
      <c r="G8" s="222">
        <f>SUM(G10:G28)</f>
        <v>1036660485.22</v>
      </c>
    </row>
    <row r="9" spans="1:9" ht="12.75">
      <c r="A9" s="6"/>
      <c r="B9" s="7"/>
      <c r="C9" s="12" t="s">
        <v>77</v>
      </c>
      <c r="D9" s="12"/>
      <c r="E9" s="12"/>
      <c r="F9" s="12"/>
      <c r="G9" s="10"/>
      <c r="I9" s="60"/>
    </row>
    <row r="10" spans="1:7" ht="15" customHeight="1">
      <c r="A10" s="6">
        <v>0</v>
      </c>
      <c r="B10" s="7" t="s">
        <v>39</v>
      </c>
      <c r="C10" s="12">
        <f>+'Gral y X Prog.'!C8</f>
        <v>0</v>
      </c>
      <c r="D10" s="12">
        <f>+'Gral y X Prog.'!E8</f>
        <v>71986.73</v>
      </c>
      <c r="E10" s="12">
        <f>+'Gral y X Prog.'!G8</f>
        <v>0</v>
      </c>
      <c r="F10" s="12">
        <f>+'Gral y X Prog.'!I8</f>
        <v>0</v>
      </c>
      <c r="G10" s="15">
        <f>+C10+D10+E10+F10</f>
        <v>71986.73</v>
      </c>
    </row>
    <row r="11" spans="1:7" ht="12.75">
      <c r="A11" s="6"/>
      <c r="B11" s="7"/>
      <c r="C11" s="12"/>
      <c r="D11" s="12"/>
      <c r="E11" s="12"/>
      <c r="F11" s="12"/>
      <c r="G11" s="15"/>
    </row>
    <row r="12" spans="1:7" ht="15" customHeight="1">
      <c r="A12" s="6">
        <v>1</v>
      </c>
      <c r="B12" s="7" t="s">
        <v>40</v>
      </c>
      <c r="C12" s="12">
        <f>'Gral y X Prog.'!C14</f>
        <v>8000000</v>
      </c>
      <c r="D12" s="12">
        <f>'Gral y X Prog.'!E14</f>
        <v>32035696.91</v>
      </c>
      <c r="E12" s="12">
        <f>+'Gral y X Prog.'!G14</f>
        <v>0</v>
      </c>
      <c r="F12" s="12">
        <f>+'Gral y X Prog.'!I14</f>
        <v>0</v>
      </c>
      <c r="G12" s="15">
        <f>+C12+D12+E12+F12</f>
        <v>40035696.91</v>
      </c>
    </row>
    <row r="13" spans="1:7" ht="12.75">
      <c r="A13" s="6"/>
      <c r="B13" s="7"/>
      <c r="C13" s="12"/>
      <c r="D13" s="12"/>
      <c r="E13" s="12"/>
      <c r="F13" s="12"/>
      <c r="G13" s="15"/>
    </row>
    <row r="14" spans="1:7" ht="15" customHeight="1">
      <c r="A14" s="6">
        <v>2</v>
      </c>
      <c r="B14" s="7" t="s">
        <v>41</v>
      </c>
      <c r="C14" s="12">
        <f>+'Gral y X Prog.'!C29</f>
        <v>0</v>
      </c>
      <c r="D14" s="12">
        <f>+'Gral y X Prog.'!E29</f>
        <v>43044924.67</v>
      </c>
      <c r="E14" s="12">
        <f>+'Gral y X Prog.'!G29</f>
        <v>0</v>
      </c>
      <c r="F14" s="12">
        <f>+'Gral y X Prog.'!I29</f>
        <v>2188364</v>
      </c>
      <c r="G14" s="15">
        <f>+C14+D14+E14+F14</f>
        <v>45233288.67</v>
      </c>
    </row>
    <row r="15" spans="1:7" ht="12.75">
      <c r="A15" s="6"/>
      <c r="B15" s="7"/>
      <c r="C15" s="12"/>
      <c r="D15" s="12"/>
      <c r="E15" s="12"/>
      <c r="F15" s="12"/>
      <c r="G15" s="15"/>
    </row>
    <row r="16" spans="1:7" ht="15" customHeight="1">
      <c r="A16" s="6">
        <v>3</v>
      </c>
      <c r="B16" s="7" t="s">
        <v>42</v>
      </c>
      <c r="C16" s="12">
        <f>+'Gral y X Prog.'!C40</f>
        <v>0</v>
      </c>
      <c r="D16" s="12">
        <f>+'Gral y X Prog.'!E40</f>
        <v>0</v>
      </c>
      <c r="E16" s="12">
        <f>+'Gral y X Prog.'!G40</f>
        <v>0</v>
      </c>
      <c r="F16" s="12">
        <f>+'Gral y X Prog.'!I40</f>
        <v>0</v>
      </c>
      <c r="G16" s="15">
        <f>+C16+D16+E16+F16</f>
        <v>0</v>
      </c>
    </row>
    <row r="17" spans="1:7" ht="12.75">
      <c r="A17" s="6"/>
      <c r="B17" s="7"/>
      <c r="C17" s="12"/>
      <c r="D17" s="12"/>
      <c r="E17" s="12"/>
      <c r="F17" s="12"/>
      <c r="G17" s="15"/>
    </row>
    <row r="18" spans="1:7" ht="15.75" customHeight="1">
      <c r="A18" s="6">
        <v>4</v>
      </c>
      <c r="B18" s="7" t="s">
        <v>72</v>
      </c>
      <c r="C18" s="12">
        <v>0</v>
      </c>
      <c r="D18" s="12">
        <v>0</v>
      </c>
      <c r="E18" s="12">
        <v>0</v>
      </c>
      <c r="F18" s="12">
        <v>0</v>
      </c>
      <c r="G18" s="15">
        <f>+C18+D18+E18+F18</f>
        <v>0</v>
      </c>
    </row>
    <row r="19" spans="1:7" ht="12.75">
      <c r="A19" s="6"/>
      <c r="B19" s="7"/>
      <c r="C19" s="12"/>
      <c r="D19" s="12"/>
      <c r="E19" s="12"/>
      <c r="F19" s="12"/>
      <c r="G19" s="15"/>
    </row>
    <row r="20" spans="1:7" ht="15" customHeight="1">
      <c r="A20" s="6">
        <v>5</v>
      </c>
      <c r="B20" s="7" t="s">
        <v>25</v>
      </c>
      <c r="C20" s="12">
        <f>+'Gral y X Prog.'!C42</f>
        <v>0</v>
      </c>
      <c r="D20" s="12">
        <f>+'Gral y X Prog.'!E42</f>
        <v>58868464.21</v>
      </c>
      <c r="E20" s="12">
        <f>+'Gral y X Prog.'!G42</f>
        <v>676040680.5600001</v>
      </c>
      <c r="F20" s="12">
        <f>+'Gral y X Prog.'!I42</f>
        <v>82156124.41</v>
      </c>
      <c r="G20" s="15">
        <f>+C20+D20+E20+F20</f>
        <v>817065269.1800001</v>
      </c>
    </row>
    <row r="21" spans="1:7" ht="12.75">
      <c r="A21" s="6"/>
      <c r="B21" s="7"/>
      <c r="C21" s="12"/>
      <c r="D21" s="12"/>
      <c r="E21" s="12"/>
      <c r="F21" s="12"/>
      <c r="G21" s="15"/>
    </row>
    <row r="22" spans="1:7" ht="15" customHeight="1">
      <c r="A22" s="6">
        <v>6</v>
      </c>
      <c r="B22" s="7" t="s">
        <v>43</v>
      </c>
      <c r="C22" s="12">
        <f>'Gral y X Prog.'!C54</f>
        <v>94634856.47</v>
      </c>
      <c r="D22" s="12">
        <f>+'Gral y X Prog.'!E54</f>
        <v>-34843763.18000001</v>
      </c>
      <c r="E22" s="12">
        <f>+'Gral y X Prog.'!G54</f>
        <v>-84286256.46</v>
      </c>
      <c r="F22" s="12">
        <f>+'Gral y X Prog.'!I54</f>
        <v>0</v>
      </c>
      <c r="G22" s="15">
        <f>+C22+D22+E22+F22</f>
        <v>-24495163.17</v>
      </c>
    </row>
    <row r="23" spans="1:7" ht="12.75">
      <c r="A23" s="6"/>
      <c r="B23" s="7"/>
      <c r="C23" s="12"/>
      <c r="D23" s="12"/>
      <c r="E23" s="12"/>
      <c r="F23" s="12"/>
      <c r="G23" s="15"/>
    </row>
    <row r="24" spans="1:7" ht="15" customHeight="1">
      <c r="A24" s="6">
        <v>7</v>
      </c>
      <c r="B24" s="7" t="s">
        <v>44</v>
      </c>
      <c r="C24" s="12">
        <f>+'Gral y X Prog.'!C63</f>
        <v>0</v>
      </c>
      <c r="D24" s="12">
        <f>+'Gral y X Prog.'!E63</f>
        <v>0</v>
      </c>
      <c r="E24" s="12">
        <f>+'Gral y X Prog.'!G63</f>
        <v>158749406.9</v>
      </c>
      <c r="F24" s="12">
        <f>+'Gral y X Prog.'!I63</f>
        <v>0</v>
      </c>
      <c r="G24" s="15">
        <f>+C24+D24+E24+F24</f>
        <v>158749406.9</v>
      </c>
    </row>
    <row r="25" spans="1:7" ht="13.5" customHeight="1">
      <c r="A25" s="6"/>
      <c r="B25" s="7"/>
      <c r="C25" s="12"/>
      <c r="D25" s="12"/>
      <c r="E25" s="12"/>
      <c r="F25" s="12"/>
      <c r="G25" s="15"/>
    </row>
    <row r="26" spans="1:7" ht="15.75" customHeight="1">
      <c r="A26" s="6">
        <v>8</v>
      </c>
      <c r="B26" s="7" t="s">
        <v>45</v>
      </c>
      <c r="C26" s="12">
        <f>+'Gral y X Prog.'!C67</f>
        <v>0</v>
      </c>
      <c r="D26" s="12">
        <f>+'Gral y X Prog.'!E67</f>
        <v>0</v>
      </c>
      <c r="E26" s="12">
        <f>+'Gral y X Prog.'!G67</f>
        <v>0</v>
      </c>
      <c r="F26" s="12">
        <f>+'Gral y X Prog.'!I67</f>
        <v>0</v>
      </c>
      <c r="G26" s="15">
        <f>+C26+D26+E26+F26</f>
        <v>0</v>
      </c>
    </row>
    <row r="27" spans="1:7" ht="12.75">
      <c r="A27" s="6"/>
      <c r="B27" s="7"/>
      <c r="C27" s="12"/>
      <c r="D27" s="12"/>
      <c r="E27" s="12"/>
      <c r="F27" s="12"/>
      <c r="G27" s="15"/>
    </row>
    <row r="28" spans="1:7" ht="15" customHeight="1">
      <c r="A28" s="6">
        <v>9</v>
      </c>
      <c r="B28" s="7" t="s">
        <v>73</v>
      </c>
      <c r="C28" s="12">
        <f>+'Gral y X Prog.'!C69</f>
        <v>0</v>
      </c>
      <c r="D28" s="12">
        <f>+'Gral y X Prog.'!E69</f>
        <v>0</v>
      </c>
      <c r="E28" s="12">
        <f>+'Gral y X Prog.'!G69</f>
        <v>0</v>
      </c>
      <c r="F28" s="12">
        <v>0</v>
      </c>
      <c r="G28" s="15">
        <f>+C28+D28+E28+F28</f>
        <v>0</v>
      </c>
    </row>
    <row r="29" spans="1:7" ht="12.75">
      <c r="A29" s="11"/>
      <c r="B29" s="8"/>
      <c r="C29" s="8"/>
      <c r="D29" s="8"/>
      <c r="E29" s="8"/>
      <c r="F29" s="8"/>
      <c r="G29" s="9"/>
    </row>
    <row r="30" ht="12.75">
      <c r="D30" s="1"/>
    </row>
    <row r="34" ht="12.75">
      <c r="E34" s="1"/>
    </row>
    <row r="48" ht="12.75">
      <c r="G48" s="1"/>
    </row>
  </sheetData>
  <sheetProtection/>
  <mergeCells count="4">
    <mergeCell ref="A1:G1"/>
    <mergeCell ref="A2:G2"/>
    <mergeCell ref="A3:G3"/>
    <mergeCell ref="A4:G4"/>
  </mergeCells>
  <printOptions horizontalCentered="1"/>
  <pageMargins left="0.7874015748031497" right="0.7874015748031497" top="0.7480314960629921" bottom="0.984251968503937" header="0" footer="0"/>
  <pageSetup horizontalDpi="600" verticalDpi="600" orientation="portrait" scale="70" r:id="rId2"/>
  <ignoredErrors>
    <ignoredError sqref="F8" formula="1"/>
  </ignoredErrors>
  <drawing r:id="rId1"/>
</worksheet>
</file>

<file path=xl/worksheets/sheet8.xml><?xml version="1.0" encoding="utf-8"?>
<worksheet xmlns="http://schemas.openxmlformats.org/spreadsheetml/2006/main" xmlns:r="http://schemas.openxmlformats.org/officeDocument/2006/relationships">
  <sheetPr>
    <tabColor indexed="50"/>
  </sheetPr>
  <dimension ref="A1:D26"/>
  <sheetViews>
    <sheetView showGridLines="0" zoomScalePageLayoutView="0" workbookViewId="0" topLeftCell="A1">
      <selection activeCell="D11" sqref="D11"/>
    </sheetView>
  </sheetViews>
  <sheetFormatPr defaultColWidth="9.140625" defaultRowHeight="12.75"/>
  <cols>
    <col min="1" max="1" width="13.8515625" style="0" customWidth="1"/>
    <col min="2" max="2" width="41.421875" style="0" customWidth="1"/>
    <col min="3" max="3" width="24.421875" style="0" customWidth="1"/>
    <col min="4" max="4" width="14.421875" style="13" customWidth="1"/>
  </cols>
  <sheetData>
    <row r="1" spans="1:4" ht="19.5" customHeight="1">
      <c r="A1" s="405" t="s">
        <v>19</v>
      </c>
      <c r="B1" s="405"/>
      <c r="C1" s="405"/>
      <c r="D1" s="405"/>
    </row>
    <row r="2" spans="1:4" ht="19.5" customHeight="1">
      <c r="A2" s="406" t="str">
        <f>+'Prog-I Detalle'!A2:C2</f>
        <v>PRESUPUESTO EXTRAORDINARIO 02-2017</v>
      </c>
      <c r="B2" s="405"/>
      <c r="C2" s="405"/>
      <c r="D2" s="405"/>
    </row>
    <row r="3" spans="1:4" ht="19.5" customHeight="1">
      <c r="A3" s="405" t="s">
        <v>34</v>
      </c>
      <c r="B3" s="405"/>
      <c r="C3" s="405"/>
      <c r="D3" s="405"/>
    </row>
    <row r="4" spans="1:4" ht="19.5" customHeight="1">
      <c r="A4" s="223"/>
      <c r="B4" s="223"/>
      <c r="C4" s="223"/>
      <c r="D4" s="224"/>
    </row>
    <row r="5" spans="1:4" ht="15" customHeight="1">
      <c r="A5" s="225" t="s">
        <v>20</v>
      </c>
      <c r="B5" s="225" t="s">
        <v>35</v>
      </c>
      <c r="C5" s="225" t="s">
        <v>36</v>
      </c>
      <c r="D5" s="226" t="s">
        <v>37</v>
      </c>
    </row>
    <row r="6" spans="1:4" ht="12.75">
      <c r="A6" s="227"/>
      <c r="B6" s="228"/>
      <c r="C6" s="228"/>
      <c r="D6" s="229"/>
    </row>
    <row r="7" spans="1:4" ht="15" customHeight="1">
      <c r="A7" s="230"/>
      <c r="B7" s="231" t="s">
        <v>38</v>
      </c>
      <c r="C7" s="232">
        <f>+'Eg. X Partida'!G8</f>
        <v>1036660485.22</v>
      </c>
      <c r="D7" s="233">
        <v>1</v>
      </c>
    </row>
    <row r="8" spans="1:4" ht="12.75">
      <c r="A8" s="230"/>
      <c r="B8" s="234"/>
      <c r="C8" s="235"/>
      <c r="D8" s="236"/>
    </row>
    <row r="9" spans="1:4" ht="15" customHeight="1">
      <c r="A9" s="237">
        <v>0</v>
      </c>
      <c r="B9" s="234" t="s">
        <v>39</v>
      </c>
      <c r="C9" s="235">
        <f>+'Gral y X Prog.'!K8</f>
        <v>71986.73</v>
      </c>
      <c r="D9" s="236">
        <f>+C9/$C$7</f>
        <v>6.94409896261484E-05</v>
      </c>
    </row>
    <row r="10" spans="1:4" ht="12.75">
      <c r="A10" s="237"/>
      <c r="B10" s="234"/>
      <c r="C10" s="235"/>
      <c r="D10" s="236"/>
    </row>
    <row r="11" spans="1:4" ht="15" customHeight="1">
      <c r="A11" s="237">
        <v>1</v>
      </c>
      <c r="B11" s="234" t="s">
        <v>40</v>
      </c>
      <c r="C11" s="235">
        <f>+'Gral y X Prog.'!K14</f>
        <v>30035696.91</v>
      </c>
      <c r="D11" s="236">
        <f>+C11/$C$7</f>
        <v>0.02897351383430596</v>
      </c>
    </row>
    <row r="12" spans="1:4" ht="12.75">
      <c r="A12" s="237"/>
      <c r="B12" s="234"/>
      <c r="C12" s="235"/>
      <c r="D12" s="236"/>
    </row>
    <row r="13" spans="1:4" ht="15" customHeight="1">
      <c r="A13" s="237">
        <v>2</v>
      </c>
      <c r="B13" s="234" t="s">
        <v>41</v>
      </c>
      <c r="C13" s="235">
        <f>+'Gral y X Prog.'!K29</f>
        <v>27741028.67</v>
      </c>
      <c r="D13" s="236">
        <f>+C13/$C$7</f>
        <v>0.02675999429467286</v>
      </c>
    </row>
    <row r="14" spans="1:4" ht="12.75">
      <c r="A14" s="237"/>
      <c r="B14" s="234"/>
      <c r="C14" s="235"/>
      <c r="D14" s="236"/>
    </row>
    <row r="15" spans="1:4" ht="15.75" customHeight="1">
      <c r="A15" s="237">
        <v>3</v>
      </c>
      <c r="B15" s="234" t="s">
        <v>42</v>
      </c>
      <c r="C15" s="235">
        <f>+'Gral y X Prog.'!K40</f>
        <v>0</v>
      </c>
      <c r="D15" s="236">
        <f aca="true" t="shared" si="0" ref="D15:D25">+C15/$C$7</f>
        <v>0</v>
      </c>
    </row>
    <row r="16" spans="1:4" ht="12.75">
      <c r="A16" s="237"/>
      <c r="B16" s="234"/>
      <c r="C16" s="235"/>
      <c r="D16" s="236"/>
    </row>
    <row r="17" spans="1:4" ht="15" customHeight="1">
      <c r="A17" s="237">
        <v>5</v>
      </c>
      <c r="B17" s="234" t="s">
        <v>25</v>
      </c>
      <c r="C17" s="235">
        <f>+'Gral y X Prog.'!K42</f>
        <v>817065269.1800001</v>
      </c>
      <c r="D17" s="236">
        <f t="shared" si="0"/>
        <v>0.78817055422596</v>
      </c>
    </row>
    <row r="18" spans="1:4" ht="12.75">
      <c r="A18" s="237"/>
      <c r="B18" s="234"/>
      <c r="C18" s="235"/>
      <c r="D18" s="236"/>
    </row>
    <row r="19" spans="1:4" ht="15" customHeight="1">
      <c r="A19" s="237">
        <v>6</v>
      </c>
      <c r="B19" s="234" t="s">
        <v>43</v>
      </c>
      <c r="C19" s="235">
        <f>+'Gral y X Prog.'!K54</f>
        <v>-24495163.17</v>
      </c>
      <c r="D19" s="236">
        <f t="shared" si="0"/>
        <v>-0.023628915656799285</v>
      </c>
    </row>
    <row r="20" spans="1:4" ht="12.75">
      <c r="A20" s="237"/>
      <c r="B20" s="234"/>
      <c r="C20" s="235"/>
      <c r="D20" s="236"/>
    </row>
    <row r="21" spans="1:4" ht="15" customHeight="1">
      <c r="A21" s="237">
        <v>7</v>
      </c>
      <c r="B21" s="234" t="s">
        <v>44</v>
      </c>
      <c r="C21" s="235">
        <f>+'Gral y X Prog.'!K63</f>
        <v>158749406.9</v>
      </c>
      <c r="D21" s="236">
        <f>+C21/$C$7</f>
        <v>0.1531353892265993</v>
      </c>
    </row>
    <row r="22" spans="1:4" ht="13.5" customHeight="1">
      <c r="A22" s="237"/>
      <c r="B22" s="234"/>
      <c r="C22" s="235"/>
      <c r="D22" s="236"/>
    </row>
    <row r="23" spans="1:4" ht="15.75" customHeight="1">
      <c r="A23" s="237">
        <v>8</v>
      </c>
      <c r="B23" s="234" t="s">
        <v>45</v>
      </c>
      <c r="C23" s="235">
        <f>+'Gral y X Prog.'!K67</f>
        <v>0</v>
      </c>
      <c r="D23" s="236">
        <f t="shared" si="0"/>
        <v>0</v>
      </c>
    </row>
    <row r="24" spans="1:4" ht="12.75" customHeight="1">
      <c r="A24" s="237"/>
      <c r="B24" s="234"/>
      <c r="C24" s="234"/>
      <c r="D24" s="236"/>
    </row>
    <row r="25" spans="1:4" ht="15.75" customHeight="1">
      <c r="A25" s="237">
        <v>9</v>
      </c>
      <c r="B25" s="234" t="s">
        <v>73</v>
      </c>
      <c r="C25" s="235">
        <f>+'Gral y X Prog.'!K69</f>
        <v>0</v>
      </c>
      <c r="D25" s="236">
        <f t="shared" si="0"/>
        <v>0</v>
      </c>
    </row>
    <row r="26" spans="1:4" ht="12.75">
      <c r="A26" s="11"/>
      <c r="B26" s="8"/>
      <c r="C26" s="8"/>
      <c r="D26" s="14"/>
    </row>
  </sheetData>
  <sheetProtection/>
  <mergeCells count="3">
    <mergeCell ref="A1:D1"/>
    <mergeCell ref="A2:D2"/>
    <mergeCell ref="A3:D3"/>
  </mergeCells>
  <printOptions horizontalCentered="1"/>
  <pageMargins left="0.7874015748031497" right="0.7874015748031497" top="0.7480314960629921" bottom="0.984251968503937" header="0" footer="0"/>
  <pageSetup horizontalDpi="600" verticalDpi="600" orientation="portrait" scale="95" r:id="rId2"/>
  <drawing r:id="rId1"/>
</worksheet>
</file>

<file path=xl/worksheets/sheet9.xml><?xml version="1.0" encoding="utf-8"?>
<worksheet xmlns="http://schemas.openxmlformats.org/spreadsheetml/2006/main" xmlns:r="http://schemas.openxmlformats.org/officeDocument/2006/relationships">
  <sheetPr>
    <tabColor rgb="FFFF0000"/>
  </sheetPr>
  <dimension ref="A1:G23"/>
  <sheetViews>
    <sheetView showGridLines="0" zoomScalePageLayoutView="0" workbookViewId="0" topLeftCell="A1">
      <selection activeCell="A13" sqref="A13"/>
    </sheetView>
  </sheetViews>
  <sheetFormatPr defaultColWidth="11.421875" defaultRowHeight="12.75"/>
  <cols>
    <col min="1" max="1" width="14.7109375" style="0" customWidth="1"/>
    <col min="2" max="2" width="35.8515625" style="0" customWidth="1"/>
    <col min="3" max="3" width="29.140625" style="0" customWidth="1"/>
    <col min="5" max="5" width="8.140625" style="0" customWidth="1"/>
    <col min="6" max="6" width="14.140625" style="0" bestFit="1" customWidth="1"/>
  </cols>
  <sheetData>
    <row r="1" spans="1:6" ht="15.75">
      <c r="A1" s="421" t="s">
        <v>19</v>
      </c>
      <c r="B1" s="421"/>
      <c r="C1" s="421"/>
      <c r="D1" s="421"/>
      <c r="E1" s="421"/>
      <c r="F1" s="421"/>
    </row>
    <row r="2" spans="1:6" ht="15.75">
      <c r="A2" s="421" t="s">
        <v>475</v>
      </c>
      <c r="B2" s="421"/>
      <c r="C2" s="421"/>
      <c r="D2" s="421"/>
      <c r="E2" s="421"/>
      <c r="F2" s="421"/>
    </row>
    <row r="3" spans="1:6" ht="15.75">
      <c r="A3" s="421" t="s">
        <v>178</v>
      </c>
      <c r="B3" s="421"/>
      <c r="C3" s="421"/>
      <c r="D3" s="421"/>
      <c r="E3" s="421"/>
      <c r="F3" s="421"/>
    </row>
    <row r="4" spans="1:6" ht="12.75">
      <c r="A4" s="59"/>
      <c r="B4" s="47"/>
      <c r="C4" s="47"/>
      <c r="D4" s="47"/>
      <c r="E4" s="47"/>
      <c r="F4" s="47"/>
    </row>
    <row r="5" spans="1:6" ht="12.75">
      <c r="A5" s="59"/>
      <c r="B5" s="47"/>
      <c r="C5" s="47"/>
      <c r="D5" s="47"/>
      <c r="E5" s="47"/>
      <c r="F5" s="47"/>
    </row>
    <row r="6" spans="1:7" ht="15.75">
      <c r="A6" s="422" t="s">
        <v>179</v>
      </c>
      <c r="B6" s="422"/>
      <c r="C6" s="422"/>
      <c r="D6" s="422"/>
      <c r="E6" s="422"/>
      <c r="F6" s="422"/>
      <c r="G6" s="46"/>
    </row>
    <row r="7" spans="1:7" ht="15.75">
      <c r="A7" s="423"/>
      <c r="B7" s="423"/>
      <c r="C7" s="47"/>
      <c r="D7" s="423"/>
      <c r="E7" s="423"/>
      <c r="F7" s="47"/>
      <c r="G7" s="46"/>
    </row>
    <row r="8" spans="1:7" ht="16.5" thickBot="1">
      <c r="A8" s="418"/>
      <c r="B8" s="418"/>
      <c r="C8" s="47"/>
      <c r="D8" s="418"/>
      <c r="E8" s="418"/>
      <c r="F8" s="47"/>
      <c r="G8" s="46"/>
    </row>
    <row r="9" spans="1:7" ht="16.5" thickBot="1">
      <c r="A9" s="419" t="s">
        <v>180</v>
      </c>
      <c r="B9" s="420"/>
      <c r="C9" s="238" t="s">
        <v>66</v>
      </c>
      <c r="D9" s="419" t="s">
        <v>70</v>
      </c>
      <c r="E9" s="420"/>
      <c r="F9" s="238" t="s">
        <v>22</v>
      </c>
      <c r="G9" s="46"/>
    </row>
    <row r="10" spans="1:7" ht="16.5" thickBot="1">
      <c r="A10" s="411"/>
      <c r="B10" s="412"/>
      <c r="C10" s="48"/>
      <c r="D10" s="411"/>
      <c r="E10" s="412"/>
      <c r="F10" s="49"/>
      <c r="G10" s="46"/>
    </row>
    <row r="11" spans="1:7" ht="16.5" thickBot="1">
      <c r="A11" s="411"/>
      <c r="B11" s="412"/>
      <c r="C11" s="48"/>
      <c r="D11" s="411"/>
      <c r="E11" s="412"/>
      <c r="F11" s="49"/>
      <c r="G11" s="46"/>
    </row>
    <row r="12" spans="1:7" ht="30" customHeight="1" thickBot="1">
      <c r="A12" s="408" t="s">
        <v>516</v>
      </c>
      <c r="B12" s="409"/>
      <c r="C12" s="409"/>
      <c r="D12" s="409"/>
      <c r="E12" s="409"/>
      <c r="F12" s="410"/>
      <c r="G12" s="46"/>
    </row>
    <row r="13" spans="1:7" ht="21" customHeight="1" thickBot="1">
      <c r="A13" s="50"/>
      <c r="B13" s="51"/>
      <c r="C13" s="53"/>
      <c r="D13" s="51"/>
      <c r="E13" s="51"/>
      <c r="F13" s="54"/>
      <c r="G13" s="46"/>
    </row>
    <row r="14" spans="1:7" ht="16.5" thickBot="1">
      <c r="A14" s="55"/>
      <c r="B14" s="52"/>
      <c r="C14" s="48"/>
      <c r="D14" s="55"/>
      <c r="E14" s="52"/>
      <c r="F14" s="48"/>
      <c r="G14" s="46"/>
    </row>
    <row r="15" spans="1:7" ht="32.25" customHeight="1" thickBot="1">
      <c r="A15" s="413" t="s">
        <v>181</v>
      </c>
      <c r="B15" s="414"/>
      <c r="C15" s="239"/>
      <c r="D15" s="415"/>
      <c r="E15" s="416"/>
      <c r="F15" s="240">
        <f>SUM(F10:F14)</f>
        <v>0</v>
      </c>
      <c r="G15" s="46"/>
    </row>
    <row r="16" spans="1:7" ht="15.75">
      <c r="A16" s="417"/>
      <c r="B16" s="417"/>
      <c r="C16" s="47"/>
      <c r="D16" s="417"/>
      <c r="E16" s="417"/>
      <c r="F16" s="47"/>
      <c r="G16" s="46"/>
    </row>
    <row r="17" spans="1:7" ht="15.75">
      <c r="A17" s="56"/>
      <c r="B17" s="56"/>
      <c r="C17" s="47"/>
      <c r="D17" s="56"/>
      <c r="E17" s="56"/>
      <c r="F17" s="47"/>
      <c r="G17" s="46"/>
    </row>
    <row r="18" spans="1:7" ht="15.75">
      <c r="A18" s="56"/>
      <c r="B18" s="56"/>
      <c r="C18" s="47"/>
      <c r="D18" s="56"/>
      <c r="E18" s="56"/>
      <c r="F18" s="47"/>
      <c r="G18" s="46"/>
    </row>
    <row r="19" spans="1:7" ht="15.75">
      <c r="A19" s="56"/>
      <c r="B19" s="56"/>
      <c r="C19" s="47"/>
      <c r="D19" s="56"/>
      <c r="E19" s="56"/>
      <c r="F19" s="47"/>
      <c r="G19" s="46"/>
    </row>
    <row r="20" spans="1:7" ht="15.75">
      <c r="A20" s="56"/>
      <c r="B20" s="56"/>
      <c r="C20" s="47"/>
      <c r="D20" s="56"/>
      <c r="E20" s="56"/>
      <c r="F20" s="47"/>
      <c r="G20" s="46"/>
    </row>
    <row r="21" spans="1:7" ht="15.75">
      <c r="A21" s="56"/>
      <c r="B21" s="56"/>
      <c r="C21" s="47"/>
      <c r="D21" s="56"/>
      <c r="E21" s="56"/>
      <c r="F21" s="47"/>
      <c r="G21" s="46"/>
    </row>
    <row r="22" spans="1:7" ht="15.75">
      <c r="A22" s="407" t="s">
        <v>182</v>
      </c>
      <c r="B22" s="407"/>
      <c r="C22" s="407"/>
      <c r="D22" s="407"/>
      <c r="E22" s="407"/>
      <c r="F22" s="57"/>
      <c r="G22" s="46"/>
    </row>
    <row r="23" spans="1:7" ht="12.75">
      <c r="A23" s="57" t="s">
        <v>301</v>
      </c>
      <c r="B23" s="58"/>
      <c r="C23" s="58"/>
      <c r="D23" s="58"/>
      <c r="E23" s="57"/>
      <c r="F23" s="407"/>
      <c r="G23" s="407"/>
    </row>
  </sheetData>
  <sheetProtection/>
  <mergeCells count="22">
    <mergeCell ref="A1:F1"/>
    <mergeCell ref="A2:F2"/>
    <mergeCell ref="A3:F3"/>
    <mergeCell ref="A6:F6"/>
    <mergeCell ref="A7:B7"/>
    <mergeCell ref="D7:E7"/>
    <mergeCell ref="A8:B8"/>
    <mergeCell ref="D8:E8"/>
    <mergeCell ref="A9:B9"/>
    <mergeCell ref="D9:E9"/>
    <mergeCell ref="A10:B10"/>
    <mergeCell ref="D10:E10"/>
    <mergeCell ref="A22:C22"/>
    <mergeCell ref="D22:E22"/>
    <mergeCell ref="F23:G23"/>
    <mergeCell ref="A12:F12"/>
    <mergeCell ref="A11:B11"/>
    <mergeCell ref="D11:E11"/>
    <mergeCell ref="A15:B15"/>
    <mergeCell ref="D15:E15"/>
    <mergeCell ref="A16:B16"/>
    <mergeCell ref="D16:E16"/>
  </mergeCells>
  <printOptions horizontalCentered="1"/>
  <pageMargins left="0.5118110236220472" right="0.5118110236220472" top="0.7480314960629921" bottom="0.7480314960629921" header="0.31496062992125984" footer="0.31496062992125984"/>
  <pageSetup horizontalDpi="600" verticalDpi="600" orientation="portrait"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Rebeca Vasquez</cp:lastModifiedBy>
  <cp:lastPrinted>2017-05-16T20:16:27Z</cp:lastPrinted>
  <dcterms:created xsi:type="dcterms:W3CDTF">1996-11-27T10:00:04Z</dcterms:created>
  <dcterms:modified xsi:type="dcterms:W3CDTF">2018-06-11T16:16:21Z</dcterms:modified>
  <cp:category/>
  <cp:version/>
  <cp:contentType/>
  <cp:contentStatus/>
</cp:coreProperties>
</file>