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60" activeTab="0"/>
  </bookViews>
  <sheets>
    <sheet name="Ingresos" sheetId="1" r:id="rId1"/>
    <sheet name="Gral y X Prog." sheetId="2" r:id="rId2"/>
    <sheet name="Eg. X Partida" sheetId="3" r:id="rId3"/>
    <sheet name="Gral. de Egresos" sheetId="4" r:id="rId4"/>
    <sheet name="ORIGEN Y APLICACION" sheetId="5" r:id="rId5"/>
    <sheet name="Cuadro 5" sheetId="6" r:id="rId6"/>
    <sheet name="Anexo 6" sheetId="7" r:id="rId7"/>
    <sheet name="Just. Ingresos" sheetId="8" r:id="rId8"/>
    <sheet name="JUSTIFICACION EGRESOS" sheetId="9" r:id="rId9"/>
    <sheet name="Prog-I Detalle" sheetId="10" r:id="rId10"/>
    <sheet name="Prog-II Detalle" sheetId="11" r:id="rId11"/>
    <sheet name="Prog-III Detalle" sheetId="12" r:id="rId12"/>
    <sheet name="Prog-IV Detalle" sheetId="13" r:id="rId13"/>
    <sheet name="Indice" sheetId="14" r:id="rId14"/>
    <sheet name="Hoja2" sheetId="15" r:id="rId15"/>
    <sheet name="Hoja3" sheetId="16" r:id="rId16"/>
    <sheet name="Hoja1" sheetId="17" r:id="rId17"/>
    <sheet name="Hoja4" sheetId="18" r:id="rId18"/>
    <sheet name="Hoja5" sheetId="19" r:id="rId19"/>
  </sheets>
  <externalReferences>
    <externalReference r:id="rId22"/>
  </externalReferences>
  <definedNames>
    <definedName name="_xlnm.Print_Area" localSheetId="2">'Eg. X Partida'!$A$1:$G$31</definedName>
    <definedName name="_xlnm.Print_Area" localSheetId="1">'Gral y X Prog.'!$A$1:$L$55</definedName>
    <definedName name="_xlnm.Print_Area" localSheetId="0">'Ingresos'!$A$1:$D$15</definedName>
    <definedName name="_xlnm.Print_Area" localSheetId="8">'JUSTIFICACION EGRESOS'!$A$1:$I$157</definedName>
    <definedName name="_xlnm.Print_Area" localSheetId="4">'ORIGEN Y APLICACION'!$A$1:$H$56</definedName>
    <definedName name="_xlnm.Print_Area" localSheetId="9">'Prog-I Detalle'!$A$1:$D$8</definedName>
    <definedName name="_xlnm.Print_Area" localSheetId="10">'Prog-II Detalle'!$A$1:$D$12</definedName>
    <definedName name="_xlnm.Print_Area" localSheetId="11">'Prog-III Detalle'!$A$1:$D$17</definedName>
    <definedName name="_xlnm.Print_Area" localSheetId="12">'Prog-IV Detalle'!$A$1:$D$14</definedName>
    <definedName name="_xlnm.Print_Titles" localSheetId="1">'Gral y X Prog.'!$A:$L,'Gral y X Prog.'!$1:$7</definedName>
    <definedName name="_xlnm.Print_Titles" localSheetId="13">'Indice'!$1:$5</definedName>
    <definedName name="_xlnm.Print_Titles" localSheetId="7">'Just. Ingresos'!$A:$F,'Just. Ingresos'!$1:$4</definedName>
    <definedName name="_xlnm.Print_Titles" localSheetId="8">'JUSTIFICACION EGRESOS'!$A:$I,'JUSTIFICACION EGRESOS'!$1:$4</definedName>
    <definedName name="_xlnm.Print_Titles" localSheetId="4">'ORIGEN Y APLICACION'!$A:$H,'ORIGEN Y APLICACION'!$1:$7</definedName>
    <definedName name="_xlnm.Print_Titles" localSheetId="9">'Prog-I Detalle'!$1:$5</definedName>
    <definedName name="_xlnm.Print_Titles" localSheetId="10">'Prog-II Detalle'!$1:$5</definedName>
    <definedName name="_xlnm.Print_Titles" localSheetId="11">'Prog-III Detalle'!$A:$D,'Prog-III Detalle'!$1:$5</definedName>
    <definedName name="_xlnm.Print_Titles" localSheetId="12">'Prog-IV Detalle'!$1:$5</definedName>
  </definedNames>
  <calcPr fullCalcOnLoad="1"/>
</workbook>
</file>

<file path=xl/comments1.xml><?xml version="1.0" encoding="utf-8"?>
<comments xmlns="http://schemas.openxmlformats.org/spreadsheetml/2006/main">
  <authors>
    <author>Rebeca Vasquez</author>
  </authors>
  <commentList>
    <comment ref="C9" authorId="0">
      <text>
        <r>
          <rPr>
            <b/>
            <sz val="9"/>
            <rFont val="Tahoma"/>
            <family val="2"/>
          </rPr>
          <t>Rebeca Vasquez:</t>
        </r>
        <r>
          <rPr>
            <sz val="9"/>
            <rFont val="Tahoma"/>
            <family val="2"/>
          </rPr>
          <t xml:space="preserve">
Aporte adicional de CONAPAM, para el programa de Ayudas a Personas Adultas Mayores
</t>
        </r>
      </text>
    </comment>
  </commentList>
</comments>
</file>

<file path=xl/comments6.xml><?xml version="1.0" encoding="utf-8"?>
<comments xmlns="http://schemas.openxmlformats.org/spreadsheetml/2006/main">
  <authors>
    <author>Flor de Mar?a Alfaro</author>
  </authors>
  <commentList>
    <comment ref="A4" authorId="0">
      <text>
        <r>
          <rPr>
            <sz val="8"/>
            <rFont val="Tahoma"/>
            <family val="2"/>
          </rPr>
          <t xml:space="preserve">NO REMITIR RENGLONES SIN DATOS.
</t>
        </r>
      </text>
    </comment>
  </commentList>
</comments>
</file>

<file path=xl/sharedStrings.xml><?xml version="1.0" encoding="utf-8"?>
<sst xmlns="http://schemas.openxmlformats.org/spreadsheetml/2006/main" count="533" uniqueCount="342">
  <si>
    <t>Mat y Productos Minerales y Asfálticos</t>
  </si>
  <si>
    <t>Equipo y Mob Edu, Deport y Recreativo.</t>
  </si>
  <si>
    <t>Otras Construc, adiciones y mejoras</t>
  </si>
  <si>
    <t>Transf corrientes organos desconcent</t>
  </si>
  <si>
    <t>Transf corr Inst. Desc. No Empresariales</t>
  </si>
  <si>
    <t>Transf corrientes Gobiernos Locales</t>
  </si>
  <si>
    <t>Trasnf Capital Instit decent no empres</t>
  </si>
  <si>
    <t>Amort Prést. Instit Des. No Empresariales</t>
  </si>
  <si>
    <t>Sumas Destino especifico sin asignación presupuestaria</t>
  </si>
  <si>
    <t>Vías de Comunicación</t>
  </si>
  <si>
    <t>**,**,03,04,03</t>
  </si>
  <si>
    <t>Comisiones y Otros Gastos S/Prés. Inte</t>
  </si>
  <si>
    <t>Cuentas especiales</t>
  </si>
  <si>
    <t>Monto</t>
  </si>
  <si>
    <t>Comentarios</t>
  </si>
  <si>
    <t>DETALLE GENERAL DE INGRESOS</t>
  </si>
  <si>
    <t>DETALLE</t>
  </si>
  <si>
    <t>Total</t>
  </si>
  <si>
    <t>MUNICIPALIDAD DE SANTA ANA</t>
  </si>
  <si>
    <t>CÓDIGO</t>
  </si>
  <si>
    <t>NOMBRE DE LA CUENTA</t>
  </si>
  <si>
    <t>MONTO</t>
  </si>
  <si>
    <t>PROGRAMA II</t>
  </si>
  <si>
    <t>PROGRAMA I</t>
  </si>
  <si>
    <t>BIENES DURADEROS</t>
  </si>
  <si>
    <t>PROGRAMA III</t>
  </si>
  <si>
    <t>Bienes Duraderos</t>
  </si>
  <si>
    <t>Equipo de Transporte</t>
  </si>
  <si>
    <t>Eq. Y Prog. De Cómputo</t>
  </si>
  <si>
    <t>Servicios</t>
  </si>
  <si>
    <t>Materiales y Suministros</t>
  </si>
  <si>
    <t>Alimentos y Bebidas</t>
  </si>
  <si>
    <t>DETALLE GENERAL DE EGRESOS</t>
  </si>
  <si>
    <t>CUENTA</t>
  </si>
  <si>
    <t>PRESUPUESTO</t>
  </si>
  <si>
    <t>%</t>
  </si>
  <si>
    <t>TOTAL</t>
  </si>
  <si>
    <t>REMUNERACIONES</t>
  </si>
  <si>
    <t>SERVICIOS</t>
  </si>
  <si>
    <t>MATERIALES Y SUMINISTROS</t>
  </si>
  <si>
    <t>INTERESES Y COMISIONES</t>
  </si>
  <si>
    <t>TRANSFERENCIAS CORRIENTES</t>
  </si>
  <si>
    <t>TRANSFERENCIAS DE CAPITAL</t>
  </si>
  <si>
    <t>AMORTIZACIÓN</t>
  </si>
  <si>
    <t>SECCIÓN DE EGRESOS POR PARTIDA</t>
  </si>
  <si>
    <t>GENERAL Y POR PROGRAMA</t>
  </si>
  <si>
    <t xml:space="preserve">JUSTIFICACIÓN DE INGRESOS </t>
  </si>
  <si>
    <t>Superávit 10% Juntas de Educación.</t>
  </si>
  <si>
    <t>PROGRAMA I: ADMINISTRACION</t>
  </si>
  <si>
    <t>I</t>
  </si>
  <si>
    <t xml:space="preserve">TOTAL </t>
  </si>
  <si>
    <t>Firma del funcionario responsable</t>
  </si>
  <si>
    <t>CUADRO No. 5</t>
  </si>
  <si>
    <t>TRANSFERENCIAS CORRIENTES Y DE CAPITAL A FAVOR DE ENTIDADES PRIVADAS SIN FINES DE LUCRO</t>
  </si>
  <si>
    <t>Código de gasto</t>
  </si>
  <si>
    <t>NOMBRE DEL BENEFICIARIO CLASIFICADO SEGÚN PARTIDA Y GRUPO DE EGRESOS</t>
  </si>
  <si>
    <t>Cédula Jurídica (entidad privada)</t>
  </si>
  <si>
    <t>FUNDAMENTO LEGAL</t>
  </si>
  <si>
    <t>FINALIDAD DE LA TRANSFERENCIA</t>
  </si>
  <si>
    <t>Elaborado por: Rebeca Vásquez Herrera</t>
  </si>
  <si>
    <t>Anexo N°6 Aportes en especie para servicios y proyectos comunales</t>
  </si>
  <si>
    <t>PARTIDA</t>
  </si>
  <si>
    <t>TOTALES POR EL OBJETO DEL GASTO</t>
  </si>
  <si>
    <t>ACTIVOS FINANCIEROS</t>
  </si>
  <si>
    <t>CUENTAS ESPECIALES</t>
  </si>
  <si>
    <t>PROGRAMA II: Servicios Comunales</t>
  </si>
  <si>
    <t>PROGRAMA III: Inversiones</t>
  </si>
  <si>
    <t>TOTALES</t>
  </si>
  <si>
    <t xml:space="preserve">     </t>
  </si>
  <si>
    <t>CUADRO No. 1</t>
  </si>
  <si>
    <t>DETALLE DE ORIGEN Y APLICACIÓN DE RECURSOS ESPECÍFICOS</t>
  </si>
  <si>
    <t>INGRESO ESPECÍFICO</t>
  </si>
  <si>
    <t>CODIGO SEGÚN CLASIFICADOR DE INGRESOS</t>
  </si>
  <si>
    <t>APLICACIÓN</t>
  </si>
  <si>
    <t>Programa</t>
  </si>
  <si>
    <t>Act/Serv/Grupo</t>
  </si>
  <si>
    <t>Proyecto</t>
  </si>
  <si>
    <t>SECCIÓN DE EGRESOS DETALLADOS GENERAL Y POR PROGRAMA</t>
  </si>
  <si>
    <t>PROGRAMA I: Dirección y Administración General</t>
  </si>
  <si>
    <t>**,**,02,01,04</t>
  </si>
  <si>
    <t>**,**,02,02,03</t>
  </si>
  <si>
    <t>**,**,02,03,02</t>
  </si>
  <si>
    <t>**,**,05,01,02</t>
  </si>
  <si>
    <t>**,**,05,01,04</t>
  </si>
  <si>
    <t>**,**,05,01,05</t>
  </si>
  <si>
    <t>**,**,05,01,07</t>
  </si>
  <si>
    <t>**,**,05,02,01</t>
  </si>
  <si>
    <t>**,**,05,02,02</t>
  </si>
  <si>
    <t>**,**,05,02,99</t>
  </si>
  <si>
    <t>**,**,06,01,02</t>
  </si>
  <si>
    <t>**,**,06,01,03</t>
  </si>
  <si>
    <t>**,**,06,01,04</t>
  </si>
  <si>
    <t>**,**,07,01,03</t>
  </si>
  <si>
    <t>**,**,08,02,03</t>
  </si>
  <si>
    <t>**,**,09,02,02</t>
  </si>
  <si>
    <t>CODIGO</t>
  </si>
  <si>
    <t xml:space="preserve">MONTO </t>
  </si>
  <si>
    <t xml:space="preserve">TOTAL DE INGRESOS ANTES SUPERÁVIT </t>
  </si>
  <si>
    <t>3,3,1,0,00,00,0,0,000</t>
  </si>
  <si>
    <t>3,3,2,0,00,00,0,0,000</t>
  </si>
  <si>
    <t>TOTAL DE INGRESOS</t>
  </si>
  <si>
    <t>JUSTIFICACIÓN DE EGRESOS</t>
  </si>
  <si>
    <t>Servicios:</t>
  </si>
  <si>
    <t>Tintas, Pinturas y Diluyentes</t>
  </si>
  <si>
    <t>Remuneraciones</t>
  </si>
  <si>
    <t>II</t>
  </si>
  <si>
    <t>IV</t>
  </si>
  <si>
    <t>3,3,0,0,00,00,0,0,000</t>
  </si>
  <si>
    <t>Otros Proyectos</t>
  </si>
  <si>
    <t>RECURSOS DE VIGENCIAS ANTERIORES</t>
  </si>
  <si>
    <t>Materiales y Suministros:</t>
  </si>
  <si>
    <t>Transferencias Corrientes</t>
  </si>
  <si>
    <t>01</t>
  </si>
  <si>
    <t>02</t>
  </si>
  <si>
    <t>Edificios</t>
  </si>
  <si>
    <t>Programa IV: Part. Específicas</t>
  </si>
  <si>
    <t>PROGRAMA IV: Partidas Específicas</t>
  </si>
  <si>
    <t>Cuenta Presupuestaria</t>
  </si>
  <si>
    <t>Equipo y Mobiliario de Oficina</t>
  </si>
  <si>
    <t>Intereses y Comisiones</t>
  </si>
  <si>
    <t>INDICE</t>
  </si>
  <si>
    <t>Justificación de Egresos Programa I</t>
  </si>
  <si>
    <t>Justificación de Egresos Programa II</t>
  </si>
  <si>
    <t>Justificación de Egresos Programa III</t>
  </si>
  <si>
    <t>Detalle de General de Ingresos</t>
  </si>
  <si>
    <t>Sección de Egresos Detallados General y por Programa</t>
  </si>
  <si>
    <t>Detalle de Origen y Aplicación de Recursos Específicos</t>
  </si>
  <si>
    <t>Justificación de Egresos Programa IV</t>
  </si>
  <si>
    <t>Edificios:</t>
  </si>
  <si>
    <t>Vías de Comunicación:</t>
  </si>
  <si>
    <t>Justificación de los Ingresos</t>
  </si>
  <si>
    <t>Amortización</t>
  </si>
  <si>
    <t>Transferencias de Capital</t>
  </si>
  <si>
    <t>Sección de Egresos por Partida General y por Programa</t>
  </si>
  <si>
    <t>Vías de Comunicación Terrestre</t>
  </si>
  <si>
    <t>III</t>
  </si>
  <si>
    <t>PROGRAMA IV</t>
  </si>
  <si>
    <t>Juntas de educación, 10% impuesto territorial y 10% IBI, Leyes 7509 y 7729</t>
  </si>
  <si>
    <t>Transf. Corrientes Inst. Descent. no Empre.</t>
  </si>
  <si>
    <t>Gastos de sanidad, artículo 47 Ley 5412-73</t>
  </si>
  <si>
    <t>Fondo Ley Simplificación y Eficiencia Tributarias Ley Nº 8114</t>
  </si>
  <si>
    <t>07</t>
  </si>
  <si>
    <t>04</t>
  </si>
  <si>
    <t>Anexo Nº 6</t>
  </si>
  <si>
    <t>Aportes en especie para servicios y proyectos comunales.</t>
  </si>
  <si>
    <t>BENEFICIARIO</t>
  </si>
  <si>
    <t>TOTAL (Debe ser igual al Servicio 31: Aportes en especie para servicios y proyectos).</t>
  </si>
  <si>
    <t>Elaborado por Rebeca Vásquez Herrera</t>
  </si>
  <si>
    <t>Cuadro Nº5. Transferencias corrientes y de capital a favor de entidades privadas sin fines de lucro</t>
  </si>
  <si>
    <t>Detalle Gastos Programa I</t>
  </si>
  <si>
    <t>Detalle Gastos Programa II</t>
  </si>
  <si>
    <t>Detalle Gastos Programa III</t>
  </si>
  <si>
    <t>Detalle Gastos Programa IV</t>
  </si>
  <si>
    <t>Maquinaria y Equipo Diverso</t>
  </si>
  <si>
    <t>Maderas y sus derivados</t>
  </si>
  <si>
    <t>Fondo del Impuesto sobre bienes inmuebles, 76% Ley Nº 7729</t>
  </si>
  <si>
    <t>Otros incentivos salariales</t>
  </si>
  <si>
    <t>10</t>
  </si>
  <si>
    <t>**,**,05,01,03</t>
  </si>
  <si>
    <t>Equipo de Comunicación</t>
  </si>
  <si>
    <t>**,**,02,03,01</t>
  </si>
  <si>
    <t>Materiales y productos Metálicos</t>
  </si>
  <si>
    <t>**,**,02,03,03</t>
  </si>
  <si>
    <t>**,**,05,01,99</t>
  </si>
  <si>
    <t>**,**,00,03,99</t>
  </si>
  <si>
    <t>06</t>
  </si>
  <si>
    <t>05</t>
  </si>
  <si>
    <t>Detalle General de Egresos</t>
  </si>
  <si>
    <t>15</t>
  </si>
  <si>
    <t>21</t>
  </si>
  <si>
    <t>1,4,1,2,00,00,0,0,000</t>
  </si>
  <si>
    <t>Textiles y vestuarios</t>
  </si>
  <si>
    <t>**,**,06,03,99</t>
  </si>
  <si>
    <t>Transferencias a terceras personas</t>
  </si>
  <si>
    <t>**,**,02,99,04</t>
  </si>
  <si>
    <t>03</t>
  </si>
  <si>
    <t>**,**,05,01,01</t>
  </si>
  <si>
    <t>Equipo de Producción</t>
  </si>
  <si>
    <t xml:space="preserve"> </t>
  </si>
  <si>
    <t>Otros Fondos e inversión</t>
  </si>
  <si>
    <t>16</t>
  </si>
  <si>
    <t>Remodelac del Parque Recreativo de Santa Martha, Dist Piedades.</t>
  </si>
  <si>
    <t>02,10,10,06,03,99</t>
  </si>
  <si>
    <t>Construcción de paradas de bus en la Comunidad de Uruca, Distrito de Uruca</t>
  </si>
  <si>
    <t>Construcción de entrada adoquinada para el Parque Santa Marta, Distrito de Piedades</t>
  </si>
  <si>
    <t>Fondo Aseo de Vías</t>
  </si>
  <si>
    <t>Servicios Socials y Complementarios</t>
  </si>
  <si>
    <t>Prestaciones Legales</t>
  </si>
  <si>
    <t>**,**,06,03,01</t>
  </si>
  <si>
    <t>**,**,00,01,01</t>
  </si>
  <si>
    <t>Sueldos Fijos</t>
  </si>
  <si>
    <t>TRANSFERENCIAS CORRIENTES A GOBIERNOS LOCALES</t>
  </si>
  <si>
    <t>Otros proyectos</t>
  </si>
  <si>
    <t>17</t>
  </si>
  <si>
    <t>19</t>
  </si>
  <si>
    <t>27</t>
  </si>
  <si>
    <t>Transf. corrientes a gobiernos locales</t>
  </si>
  <si>
    <t>Superávit 2016, Comité Cantonal de Deportes y Recreación de Santa Ana</t>
  </si>
  <si>
    <t>Otras prestaciones a terceras personas</t>
  </si>
  <si>
    <t>Transferencias corrientes de Órganos Desconcentrados</t>
  </si>
  <si>
    <t>Superávit Específico Remanente 2016</t>
  </si>
  <si>
    <t>Mejoras a las calles del casco central de Santa Ana, Distrito de Santa Ana.</t>
  </si>
  <si>
    <t>Transferencias de corriente del Gobierno Central</t>
  </si>
  <si>
    <t>Código</t>
  </si>
  <si>
    <t>**,**,07,03,01</t>
  </si>
  <si>
    <t>Transferencia de capital a asociaciones</t>
  </si>
  <si>
    <t>**,**,07,01,04</t>
  </si>
  <si>
    <t>Transferencia de capital a gobiernos locales</t>
  </si>
  <si>
    <t>Materiales y productos de plástico</t>
  </si>
  <si>
    <t>**,**,02,03,06</t>
  </si>
  <si>
    <t>Plan de lotificación</t>
  </si>
  <si>
    <t>PRESUPUESTO EXTRAORDINARIO 02-2017</t>
  </si>
  <si>
    <t>Junta de Educación Escuela Juan Álvarez</t>
  </si>
  <si>
    <t>Remodelacón del Comedor de la Escuela</t>
  </si>
  <si>
    <t>Art 62 Código Municipal</t>
  </si>
  <si>
    <t>20</t>
  </si>
  <si>
    <t>24</t>
  </si>
  <si>
    <t>26</t>
  </si>
  <si>
    <t>31</t>
  </si>
  <si>
    <t>35</t>
  </si>
  <si>
    <t>Superávit Libre 2017</t>
  </si>
  <si>
    <t>Superávit Específico Remanente 2017</t>
  </si>
  <si>
    <t>Compra e instalacion de camaras de seguridad puente de Pozos</t>
  </si>
  <si>
    <t>Servicios de ingeniería</t>
  </si>
  <si>
    <t>1,4,0,0,00,00,0,0,000</t>
  </si>
  <si>
    <t>1,4,1,0,00,00,0,0,000</t>
  </si>
  <si>
    <t>TRANSFERENCIAS CORRIENTES DEL SECTOR PUBLICO</t>
  </si>
  <si>
    <t>1,4,1,1,00,00,0,0,000</t>
  </si>
  <si>
    <t>Retribución por años servidos</t>
  </si>
  <si>
    <t>**,**,00,03,01</t>
  </si>
  <si>
    <t>**,**,01,04,03</t>
  </si>
  <si>
    <t>Materiales y productos minerales y asfálticos</t>
  </si>
  <si>
    <t>Otros materiales de uso en la construcción</t>
  </si>
  <si>
    <t>**,**,02,03,04</t>
  </si>
  <si>
    <t>Materiales y productos eléctricos</t>
  </si>
  <si>
    <t>**,**,02,03,99</t>
  </si>
  <si>
    <t>**,**,02,04,01</t>
  </si>
  <si>
    <t>Herramienttas e instrumentos</t>
  </si>
  <si>
    <t>**,**,06,04,02</t>
  </si>
  <si>
    <t>Transf.Corrientes a Fundaciones</t>
  </si>
  <si>
    <t>**,**,02,99,06</t>
  </si>
  <si>
    <t>Materiales resguardo y seguridad</t>
  </si>
  <si>
    <t>Compra de terreno para obras sociales</t>
  </si>
  <si>
    <t>PRESUPUESTO EXTRAORDINARIO 02-2018</t>
  </si>
  <si>
    <t>Aporte Adicional CONAPAM para el programa de ayudas a personas Adultos Mayores</t>
  </si>
  <si>
    <t>Construcción Calle Canelos</t>
  </si>
  <si>
    <t>Asfaltado Calle Loma Vista</t>
  </si>
  <si>
    <t>se recupera de los compromisos 2017 no ejecutados. Ley 8114</t>
  </si>
  <si>
    <t>Construcciones y mejoras en instalaciones deportivas del Cantón</t>
  </si>
  <si>
    <t>Se recupera de los compromisos 2017 no ejecutados. Cuenta General. Para la gradería de la cancha de fútbol de Piedades</t>
  </si>
  <si>
    <t>Se recupera de los compromisos 2017 no ejecutados. Ley 7755</t>
  </si>
  <si>
    <t>Construcción de cordón y caño y ampliación en el casco urbano de Santa Ana</t>
  </si>
  <si>
    <t>Calle Chirracal II Etapa</t>
  </si>
  <si>
    <t>Compra de materiales para la construcción de cordón y caño de las calles de la comunidad de Santa Ana, Distrito de Santa Ana</t>
  </si>
  <si>
    <t>Se rebaja dado que la partida fue parte del superávit específico del Ordinario 2018 y fue ejecutado como parte de los compromisos 2017</t>
  </si>
  <si>
    <t>Se presupuesta el monto pendiente dado que en el Extraordinario 01-2018 solo se presupuestó la suma de 991.833,51.</t>
  </si>
  <si>
    <t xml:space="preserve">Se recupera de los compromisos 2017 no ejecutados. </t>
  </si>
  <si>
    <t>Fondo para obras financiadas con el Impuesto al cemento</t>
  </si>
  <si>
    <t>Comité Cantonal de Deportes</t>
  </si>
  <si>
    <t>Fondo recolección de basura</t>
  </si>
  <si>
    <t>Fondo de parques y obras de ornato</t>
  </si>
  <si>
    <t>Saldo de partidas específicas</t>
  </si>
  <si>
    <t>Superávit 10% Juntas de Educación. Según Ajuste Liquidación 2017 a Junio 2018, aprobado por el Concejo Municipal.</t>
  </si>
  <si>
    <t>Superávit 2017, Comité Cantonal de Deportes y Recreación de Santa Ana. Según Ajuste Liquidación 2017 a Junio 2018, aprobado por el Concejo Municipal.</t>
  </si>
  <si>
    <t>Transferencia Juntas de Educación</t>
  </si>
  <si>
    <t xml:space="preserve">I </t>
  </si>
  <si>
    <t>Transferencia Comité Cantonal de Deportes y Recreación de Santa Ana</t>
  </si>
  <si>
    <t>Se recupera diferencia del Plan de Lotificación según Ajuste al mes de junio 2018 de la Liquidación 2017, aprobado Concejo Municipal</t>
  </si>
  <si>
    <t>Refuerza la cuenta de Caminos, con un saldo del Impuesto al Cemento según  Ajuste al mes de junio 2018 de la Liquidación 2017, aprobado Concejo Municipal</t>
  </si>
  <si>
    <t>Mantenimiento en caminos y calles</t>
  </si>
  <si>
    <t>Mejoras al Cen Cinai de Santa Ana Centro</t>
  </si>
  <si>
    <t>Según solicitud presentada a la Alcaldía</t>
  </si>
  <si>
    <t>02,05,05,01,01</t>
  </si>
  <si>
    <t>Equipo y maquinaria de producción</t>
  </si>
  <si>
    <t>Para compra de máquinas para cortar zacate</t>
  </si>
  <si>
    <t>Mejoras Servicio de Recolección de Basura</t>
  </si>
  <si>
    <t>Reforzar el proyecto mejoras en el Predio para el lavado de camiones recolectores</t>
  </si>
  <si>
    <t>Servicio de Recolección de Basura</t>
  </si>
  <si>
    <t>Servicio de Parques Obras y Ornato</t>
  </si>
  <si>
    <t>Servicio de Aseo de Vías y Sitios Públicos</t>
  </si>
  <si>
    <t>Solución Pluvial y Entubado en el Distrito de Pozos</t>
  </si>
  <si>
    <t>Mejoras Polideportivo Barrio Corazón de Jesús</t>
  </si>
  <si>
    <t>Refuerza el proyecto incluído en el Extraordinario 01-2018</t>
  </si>
  <si>
    <t>02,09,02,07,01,04</t>
  </si>
  <si>
    <t>Apoyo a los programas deportivos</t>
  </si>
  <si>
    <t>09</t>
  </si>
  <si>
    <t>Educativo, Educacional y Deportivo</t>
  </si>
  <si>
    <t>Construcción de aceras en el Cantón</t>
  </si>
  <si>
    <t>Recarpeteo en calles del cantón</t>
  </si>
  <si>
    <t>Reforzar el proyecto incluido en el Presupuesto Extraordinario 01-2018</t>
  </si>
  <si>
    <t>02,03,02,03,02</t>
  </si>
  <si>
    <t>**,**,05,03,01</t>
  </si>
  <si>
    <t>Terrenos</t>
  </si>
  <si>
    <t>02,01,01,08,99</t>
  </si>
  <si>
    <t>Mantenimiento de otros equipos</t>
  </si>
  <si>
    <t>Se refuerza para el mantenimiento de maquinaria del servicio de Aseo de Vías.</t>
  </si>
  <si>
    <t>**,**,01,08,99</t>
  </si>
  <si>
    <t>Mantenimiento y reparación de otros equipos</t>
  </si>
  <si>
    <t>02,28,01,04,03</t>
  </si>
  <si>
    <t>Estudio Río Corrogres</t>
  </si>
  <si>
    <t xml:space="preserve">II </t>
  </si>
  <si>
    <t>28</t>
  </si>
  <si>
    <t>Atención de emergencias cantonales</t>
  </si>
  <si>
    <t>Servicios de Ingeniería</t>
  </si>
  <si>
    <t>Para el Presupuesto Extraordinario 02-2018 no se incluyeron aportes en especie para servicios y proyectos comunales</t>
  </si>
  <si>
    <t>7.01.04</t>
  </si>
  <si>
    <t>Fecha:  Agosto 2018</t>
  </si>
  <si>
    <t>Yo, Rebeca Vásquez Herrera, hago constar que los datos suministrados anteriormente corresponden a las aplicaciones dadas por la Municipalidad a la totalidad de los recursos con origen específico incorporados en el Presupuesto Extraordinario 02-2018.</t>
  </si>
  <si>
    <t>Se presupuesta un aporte adicional de CONAPAM para el presente año por la suma de ¢94.925.965,68 para la modalidad de Atención ]Domiciliaria y Comunitaria para Adultos Mayores, según consta en el Oficio N° CONAPAM-DE-705-O-2018</t>
  </si>
  <si>
    <t xml:space="preserve">  Se presupuesta una diferencia del Superávit Libre 2017 según ajuste aprobado por el Concejo Municipal en la Sesión Extraordinaria N° 55 celebrada el 19 de julio del presente año-</t>
  </si>
  <si>
    <t>Se presupuesta la suma de ¢109.274.588,00, correspondiente al Superávit Específico 2017, según ajuste a la Liquidación Presupuestaria 2017 aprobada por el Concejo Municipal en la Sesión Extraordinaria N° 55-2018, celebrada el 19 de julio 2018.  Se rebaja la suma  de 2.008.869,00 de una de las partidas específicas ya que fue parte del Superávit Específico que se incluyó en el Ordinario 2018 ya que proyecto fue ejecutado en los compromisos del 2017.El  superávit que se está presupuestando, se detalla a continuación:</t>
  </si>
  <si>
    <r>
      <t xml:space="preserve">Se incluye la suma de ¢9.381.205,25, para transferencias  para las Juntas de educación y para el Comité Cantonal de Deportes y Recreación  de Santa Ana, según se indica en el  Ajuste a la Liquidación Presupuestaria 2017 aprobada por el Concejo Municipal en la Sesión Extraordinaria Nº 55-2018 celebrada el 19 de julio del año  en curso. </t>
    </r>
    <r>
      <rPr>
        <sz val="11"/>
        <rFont val="Arial"/>
        <family val="2"/>
      </rPr>
      <t xml:space="preserve"> El detalle de las transferencias se detalla a contunuación:</t>
    </r>
  </si>
  <si>
    <r>
      <t xml:space="preserve">Se presupuesta la suma de </t>
    </r>
    <r>
      <rPr>
        <sz val="11"/>
        <rFont val="Calibri"/>
        <family val="2"/>
      </rPr>
      <t xml:space="preserve">₵9.603.291,55, </t>
    </r>
    <r>
      <rPr>
        <sz val="11"/>
        <rFont val="Arial"/>
        <family val="2"/>
      </rPr>
      <t xml:space="preserve"> desglosado en las cuentas Mantenimiento y reparación de otros equipos del Servicio de Aseo de Vías y Sitios Públicos, se recupera la suma de 2.603.291,55 del Superávit Específico según ajuste a la Liquidación Presupuestaria 2017 aprobada por el Concejo Municipal en la Sesión Extraordinaria Nº 55-2018 celebrada el 19 de julio del año  en curso y en la cuenta de Servicios de Ingeniería del Servicio Atención de Emergencias Cantonales para un estudio del Río Corrogres.</t>
    </r>
  </si>
  <si>
    <r>
      <t xml:space="preserve">Se presupuesta la suma de </t>
    </r>
    <r>
      <rPr>
        <sz val="11"/>
        <rFont val="Calibri"/>
        <family val="2"/>
      </rPr>
      <t xml:space="preserve">₵544.243,17 en la cuenta de Materiales y productos minerales y asfálticos del Servicio de Mantenimiento de Caminos y Calles, de un saldo que se recupera del Impuesto al cemento incluido en el Superávit Específico 2017 según ajuste a la Liquidación Presupuestaria 2017 aprobada por el Concejo Municipal en la Sesión Extraordinaria Nº 55-2018 celebrada el 19 de julio del año  en curso.  </t>
    </r>
  </si>
  <si>
    <t xml:space="preserve">Se presupuesta la suma de ¢2.071.564,26 en la cuenta presupuestaria  Equipo de producción del Servicios de Parques y Obras de Ornato, de un saldo del Superávit Específico 2017 según Ajuste a la Liquidación Presupuestaria 2017 aprobada por el Concejo Municipal en la Sesión Extraordinaria Nº 55-2018 celebrada el 19 de julio del año  en curso.  </t>
  </si>
  <si>
    <r>
      <t xml:space="preserve">Se presupuesta la suma de </t>
    </r>
    <r>
      <rPr>
        <sz val="11"/>
        <rFont val="Calibri"/>
        <family val="2"/>
      </rPr>
      <t>₵94.925.965,68 en la cuenta de Otras trannsferencias del Servicio Servicios Sociales y Complementarios, de un aporte adicional de CONAPAM para el proyecto de Atención Domiciliaria y Comunitaria para los Adultos Mayores.</t>
    </r>
  </si>
  <si>
    <t>Se presupuesta la suma de ¢121,075,335,04, desglosado en los siguientes proyectos:</t>
  </si>
  <si>
    <t>Mejoras Cen Cinai de Santa Ana Centro</t>
  </si>
  <si>
    <t>Mejoras al Polideportivo Barrio Corazón de Jesús</t>
  </si>
  <si>
    <r>
      <t xml:space="preserve">Se presupuesta la suma de </t>
    </r>
    <r>
      <rPr>
        <sz val="11"/>
        <rFont val="Calibri"/>
        <family val="2"/>
      </rPr>
      <t>₵671.250,00</t>
    </r>
    <r>
      <rPr>
        <sz val="11"/>
        <rFont val="Arial"/>
        <family val="2"/>
      </rPr>
      <t xml:space="preserve"> de la cuenta de Materiales y productos minerales y asfálticos para la ejecución de un proyecto por administración.</t>
    </r>
  </si>
  <si>
    <t>Se presupuesta la suma de ¢4.940.046,19 para la ejecución de las siguientes partidas específicas:</t>
  </si>
  <si>
    <t>Fecha: 2018</t>
  </si>
  <si>
    <t>01,04,06,01,03,01</t>
  </si>
  <si>
    <t>01,04,06,01,04,01</t>
  </si>
  <si>
    <t>03,02,26,05,02,02</t>
  </si>
  <si>
    <t>03,02,34,05,02,02</t>
  </si>
  <si>
    <t>03,02,36,05,02,02</t>
  </si>
  <si>
    <t>03,02,38,05,02,02</t>
  </si>
  <si>
    <t>03,02,01,12,05,02,02</t>
  </si>
  <si>
    <t>03,02,01,13,05,02,02</t>
  </si>
  <si>
    <t>03,02,01,14,05,02,02</t>
  </si>
  <si>
    <t>03,01,22,05,02,01</t>
  </si>
  <si>
    <t>03,06,20,05,02,99</t>
  </si>
  <si>
    <t>03,07,01,05,02,01</t>
  </si>
  <si>
    <t>03,07,04,05,03,01</t>
  </si>
  <si>
    <t>04,01,05,02,03,02</t>
  </si>
  <si>
    <t>04,02,04,05,01,03</t>
  </si>
  <si>
    <t>04,02,02,05,02,02</t>
  </si>
  <si>
    <t>04,02,07,05,02,02</t>
  </si>
  <si>
    <t>04,06,05,05,02,99</t>
  </si>
  <si>
    <t>04,06,04,05,02,99</t>
  </si>
  <si>
    <t>04,06,01,05,02,99</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</si>
</sst>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_(&quot;₡&quot;* \(#,##0.00\);_(&quot;₡&quot;* &quot;-&quot;??_);_(@_)"/>
    <numFmt numFmtId="173" formatCode="_-* #,##0.00\ _€_-;\-* #,##0.00\ _€_-;_-* &quot;-&quot;??\ _€_-;_-@_-"/>
    <numFmt numFmtId="174" formatCode="_-* #,##0\ &quot;Pts&quot;_-;\-* #,##0\ &quot;Pts&quot;_-;_-* &quot;-&quot;\ &quot;Pts&quot;_-;_-@_-"/>
    <numFmt numFmtId="175" formatCode="_-* #,##0\ _P_t_s_-;\-* #,##0\ _P_t_s_-;_-* &quot;-&quot;\ _P_t_s_-;_-@_-"/>
    <numFmt numFmtId="176" formatCode="_-* #,##0.00\ &quot;Pts&quot;_-;\-* #,##0.00\ &quot;Pts&quot;_-;_-* &quot;-&quot;??\ &quot;Pts&quot;_-;_-@_-"/>
    <numFmt numFmtId="177" formatCode="_-* #,##0.00\ _P_t_s_-;\-* #,##0.00\ _P_t_s_-;_-* &quot;-&quot;??\ _P_t_s_-;_-@_-"/>
    <numFmt numFmtId="178" formatCode="0.0%"/>
    <numFmt numFmtId="179" formatCode="_-* #,##0.00\ [$€]_-;\-* #,##0.00\ [$€]_-;_-* &quot;-&quot;??\ [$€]_-;_-@_-"/>
    <numFmt numFmtId="180" formatCode="#,##0.0000000"/>
    <numFmt numFmtId="181" formatCode="#,##0.00000000"/>
    <numFmt numFmtId="182" formatCode="#,##0.0"/>
  </numFmts>
  <fonts count="92">
    <font>
      <sz val="10"/>
      <name val="Arial"/>
      <family val="0"/>
    </font>
    <font>
      <b/>
      <sz val="10"/>
      <name val="Arial"/>
      <family val="2"/>
    </font>
    <font>
      <u val="single"/>
      <sz val="10"/>
      <color indexed="12"/>
      <name val="Arial"/>
      <family val="2"/>
    </font>
    <font>
      <b/>
      <sz val="12"/>
      <name val="Arial"/>
      <family val="2"/>
    </font>
    <font>
      <b/>
      <sz val="11"/>
      <name val="Arial"/>
      <family val="2"/>
    </font>
    <font>
      <sz val="11"/>
      <name val="Arial"/>
      <family val="2"/>
    </font>
    <font>
      <sz val="12"/>
      <name val="Arial"/>
      <family val="2"/>
    </font>
    <font>
      <u val="single"/>
      <sz val="10"/>
      <color indexed="36"/>
      <name val="Arial"/>
      <family val="2"/>
    </font>
    <font>
      <sz val="10"/>
      <color indexed="8"/>
      <name val="Arial"/>
      <family val="2"/>
    </font>
    <font>
      <sz val="8"/>
      <name val="Arial"/>
      <family val="2"/>
    </font>
    <font>
      <b/>
      <sz val="11"/>
      <color indexed="9"/>
      <name val="Arial"/>
      <family val="2"/>
    </font>
    <font>
      <sz val="8"/>
      <name val="Tahoma"/>
      <family val="2"/>
    </font>
    <font>
      <sz val="12"/>
      <name val="Times New Roman"/>
      <family val="1"/>
    </font>
    <font>
      <sz val="10"/>
      <name val="Times New Roman"/>
      <family val="1"/>
    </font>
    <font>
      <b/>
      <sz val="12"/>
      <name val="Times New Roman"/>
      <family val="1"/>
    </font>
    <font>
      <sz val="11"/>
      <name val="Calibri"/>
      <family val="2"/>
    </font>
    <font>
      <b/>
      <sz val="12"/>
      <name val="Euphemia"/>
      <family val="2"/>
    </font>
    <font>
      <sz val="10"/>
      <name val="Euphemia"/>
      <family val="2"/>
    </font>
    <font>
      <b/>
      <sz val="10"/>
      <name val="Euphemia"/>
      <family val="2"/>
    </font>
    <font>
      <b/>
      <sz val="11"/>
      <name val="Euphemia"/>
      <family val="2"/>
    </font>
    <font>
      <sz val="11"/>
      <name val="Euphemia"/>
      <family val="2"/>
    </font>
    <font>
      <b/>
      <sz val="11"/>
      <color indexed="9"/>
      <name val="Euphemia"/>
      <family val="2"/>
    </font>
    <font>
      <b/>
      <u val="single"/>
      <sz val="10"/>
      <name val="Euphemia"/>
      <family val="2"/>
    </font>
    <font>
      <sz val="12"/>
      <name val="Euphemia"/>
      <family val="2"/>
    </font>
    <font>
      <b/>
      <sz val="9"/>
      <name val="Euphemia"/>
      <family val="2"/>
    </font>
    <font>
      <b/>
      <sz val="9"/>
      <name val="Tahoma"/>
      <family val="2"/>
    </font>
    <font>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13"/>
      <name val="Euphemia"/>
      <family val="2"/>
    </font>
    <font>
      <b/>
      <sz val="10"/>
      <color indexed="13"/>
      <name val="Euphemia"/>
      <family val="2"/>
    </font>
    <font>
      <sz val="10"/>
      <color indexed="13"/>
      <name val="Euphemia"/>
      <family val="2"/>
    </font>
    <font>
      <b/>
      <sz val="10"/>
      <color indexed="9"/>
      <name val="Arial"/>
      <family val="2"/>
    </font>
    <font>
      <b/>
      <sz val="10"/>
      <color indexed="8"/>
      <name val="Euphemia"/>
      <family val="2"/>
    </font>
    <font>
      <b/>
      <sz val="10"/>
      <color indexed="8"/>
      <name val="Arial"/>
      <family val="2"/>
    </font>
    <font>
      <b/>
      <sz val="10"/>
      <color indexed="13"/>
      <name val="Arial"/>
      <family val="2"/>
    </font>
    <font>
      <sz val="11"/>
      <color indexed="13"/>
      <name val="Arial"/>
      <family val="2"/>
    </font>
    <font>
      <b/>
      <sz val="11"/>
      <color indexed="13"/>
      <name val="Arial"/>
      <family val="2"/>
    </font>
    <font>
      <sz val="10"/>
      <color indexed="8"/>
      <name val="Euphemia"/>
      <family val="2"/>
    </font>
    <font>
      <sz val="11"/>
      <color indexed="8"/>
      <name val="Arial"/>
      <family val="2"/>
    </font>
    <font>
      <sz val="12"/>
      <color indexed="13"/>
      <name val="Euphemia"/>
      <family val="2"/>
    </font>
    <font>
      <b/>
      <sz val="12"/>
      <color indexed="13"/>
      <name val="Euphemia"/>
      <family val="2"/>
    </font>
    <font>
      <sz val="10"/>
      <color indexed="13"/>
      <name val="Arial"/>
      <family val="2"/>
    </font>
    <font>
      <b/>
      <sz val="12"/>
      <color indexed="1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FFFF00"/>
      <name val="Euphemia"/>
      <family val="2"/>
    </font>
    <font>
      <b/>
      <sz val="10"/>
      <color rgb="FFFFFF00"/>
      <name val="Euphemia"/>
      <family val="2"/>
    </font>
    <font>
      <sz val="10"/>
      <color rgb="FFFFFF00"/>
      <name val="Euphemia"/>
      <family val="2"/>
    </font>
    <font>
      <b/>
      <sz val="10"/>
      <color theme="0"/>
      <name val="Arial"/>
      <family val="2"/>
    </font>
    <font>
      <b/>
      <sz val="10"/>
      <color theme="1"/>
      <name val="Euphemia"/>
      <family val="2"/>
    </font>
    <font>
      <b/>
      <sz val="10"/>
      <color theme="1"/>
      <name val="Arial"/>
      <family val="2"/>
    </font>
    <font>
      <b/>
      <sz val="10"/>
      <color rgb="FFFFFF00"/>
      <name val="Arial"/>
      <family val="2"/>
    </font>
    <font>
      <sz val="11"/>
      <color rgb="FFFFFF00"/>
      <name val="Arial"/>
      <family val="2"/>
    </font>
    <font>
      <b/>
      <sz val="11"/>
      <color rgb="FFFFFF00"/>
      <name val="Arial"/>
      <family val="2"/>
    </font>
    <font>
      <sz val="10"/>
      <color theme="1"/>
      <name val="Euphemia"/>
      <family val="2"/>
    </font>
    <font>
      <sz val="11"/>
      <color theme="1"/>
      <name val="Arial"/>
      <family val="2"/>
    </font>
    <font>
      <sz val="12"/>
      <color rgb="FFFFFF00"/>
      <name val="Euphemia"/>
      <family val="2"/>
    </font>
    <font>
      <b/>
      <sz val="12"/>
      <color rgb="FFFFFF00"/>
      <name val="Euphemia"/>
      <family val="2"/>
    </font>
    <font>
      <sz val="10"/>
      <color rgb="FFFFFF00"/>
      <name val="Arial"/>
      <family val="2"/>
    </font>
    <font>
      <b/>
      <sz val="12"/>
      <color rgb="FFFFFF0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FF3399"/>
        <bgColor indexed="64"/>
      </patternFill>
    </fill>
    <fill>
      <patternFill patternType="solid">
        <fgColor indexed="9"/>
        <bgColor indexed="64"/>
      </patternFill>
    </fill>
    <fill>
      <patternFill patternType="solid">
        <fgColor theme="0" tint="-0.04997999966144562"/>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00B0F0"/>
        <bgColor indexed="64"/>
      </patternFill>
    </fill>
    <fill>
      <patternFill patternType="solid">
        <fgColor indexed="43"/>
        <bgColor indexed="64"/>
      </patternFill>
    </fill>
    <fill>
      <patternFill patternType="solid">
        <fgColor rgb="FFFF0066"/>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thin"/>
      <top style="thin"/>
      <bottom style="thin"/>
    </border>
    <border>
      <left style="thin"/>
      <right style="medium"/>
      <top style="thin"/>
      <bottom style="thin"/>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color indexed="63"/>
      </top>
      <bottom style="thin"/>
    </border>
    <border>
      <left style="thin"/>
      <right style="medium"/>
      <top>
        <color indexed="63"/>
      </top>
      <bottom style="thin"/>
    </border>
    <border>
      <left style="medium"/>
      <right style="medium"/>
      <top>
        <color indexed="63"/>
      </top>
      <bottom>
        <color indexed="63"/>
      </bottom>
    </border>
    <border>
      <left style="medium"/>
      <right style="medium"/>
      <top style="medium"/>
      <bottom style="thin"/>
    </border>
    <border>
      <left style="medium"/>
      <right style="medium"/>
      <top style="thin"/>
      <bottom>
        <color indexed="63"/>
      </bottom>
    </border>
    <border>
      <left>
        <color indexed="63"/>
      </left>
      <right style="medium"/>
      <top style="thin"/>
      <bottom style="thin"/>
    </border>
    <border>
      <left style="medium"/>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6" fillId="29" borderId="1" applyNumberFormat="0" applyAlignment="0" applyProtection="0"/>
    <xf numFmtId="179" fontId="0" fillId="0" borderId="0" applyFont="0" applyFill="0" applyBorder="0" applyAlignment="0" applyProtection="0"/>
    <xf numFmtId="0" fontId="2" fillId="0" borderId="0" applyNumberFormat="0" applyFill="0" applyBorder="0" applyAlignment="0" applyProtection="0"/>
    <xf numFmtId="0" fontId="7" fillId="0" borderId="0" applyNumberFormat="0" applyFill="0" applyBorder="0" applyAlignment="0" applyProtection="0"/>
    <xf numFmtId="0" fontId="6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8" fillId="31" borderId="0" applyNumberFormat="0" applyBorder="0" applyAlignment="0" applyProtection="0"/>
    <xf numFmtId="0" fontId="59" fillId="0" borderId="0">
      <alignment/>
      <protection/>
    </xf>
    <xf numFmtId="0" fontId="0" fillId="32" borderId="4" applyNumberFormat="0" applyFont="0" applyAlignment="0" applyProtection="0"/>
    <xf numFmtId="9" fontId="0" fillId="0" borderId="0" applyFont="0" applyFill="0" applyBorder="0" applyAlignment="0" applyProtection="0"/>
    <xf numFmtId="0" fontId="69" fillId="21" borderId="5"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0" borderId="7" applyNumberFormat="0" applyFill="0" applyAlignment="0" applyProtection="0"/>
    <xf numFmtId="0" fontId="65" fillId="0" borderId="8" applyNumberFormat="0" applyFill="0" applyAlignment="0" applyProtection="0"/>
    <xf numFmtId="0" fontId="75" fillId="0" borderId="9" applyNumberFormat="0" applyFill="0" applyAlignment="0" applyProtection="0"/>
  </cellStyleXfs>
  <cellXfs count="462">
    <xf numFmtId="0" fontId="0" fillId="0" borderId="0" xfId="0" applyAlignment="1">
      <alignment/>
    </xf>
    <xf numFmtId="171" fontId="0" fillId="0" borderId="0" xfId="0" applyNumberFormat="1" applyAlignment="1">
      <alignment/>
    </xf>
    <xf numFmtId="0" fontId="1" fillId="0" borderId="0" xfId="0" applyFont="1" applyAlignment="1">
      <alignment horizontal="left"/>
    </xf>
    <xf numFmtId="0" fontId="1" fillId="0" borderId="0" xfId="0" applyFont="1" applyFill="1" applyBorder="1" applyAlignment="1">
      <alignment/>
    </xf>
    <xf numFmtId="0" fontId="1" fillId="0" borderId="0" xfId="0" applyFont="1" applyFill="1" applyBorder="1" applyAlignment="1">
      <alignment horizontal="center" wrapText="1"/>
    </xf>
    <xf numFmtId="0" fontId="0" fillId="0" borderId="0" xfId="0" applyFill="1" applyAlignment="1">
      <alignment/>
    </xf>
    <xf numFmtId="0" fontId="0" fillId="0" borderId="10" xfId="0" applyBorder="1" applyAlignment="1">
      <alignment horizontal="center"/>
    </xf>
    <xf numFmtId="0" fontId="0" fillId="0" borderId="0" xfId="0" applyBorder="1" applyAlignment="1">
      <alignment/>
    </xf>
    <xf numFmtId="0" fontId="0" fillId="0" borderId="11" xfId="0" applyBorder="1" applyAlignment="1">
      <alignment/>
    </xf>
    <xf numFmtId="0" fontId="0" fillId="0" borderId="12" xfId="0" applyBorder="1" applyAlignment="1">
      <alignment/>
    </xf>
    <xf numFmtId="171" fontId="0" fillId="0" borderId="13" xfId="0" applyNumberFormat="1" applyBorder="1" applyAlignment="1">
      <alignment/>
    </xf>
    <xf numFmtId="0" fontId="0" fillId="0" borderId="14" xfId="0" applyBorder="1" applyAlignment="1">
      <alignment/>
    </xf>
    <xf numFmtId="171" fontId="0" fillId="0" borderId="0" xfId="0" applyNumberFormat="1" applyBorder="1" applyAlignment="1">
      <alignment/>
    </xf>
    <xf numFmtId="10" fontId="0" fillId="0" borderId="0" xfId="56" applyNumberFormat="1" applyFont="1" applyAlignment="1">
      <alignment/>
    </xf>
    <xf numFmtId="10" fontId="0" fillId="0" borderId="12" xfId="56" applyNumberFormat="1" applyFont="1" applyBorder="1" applyAlignment="1">
      <alignment/>
    </xf>
    <xf numFmtId="171" fontId="1" fillId="0" borderId="13" xfId="0" applyNumberFormat="1" applyFont="1" applyBorder="1" applyAlignment="1">
      <alignment/>
    </xf>
    <xf numFmtId="0" fontId="4" fillId="0" borderId="0" xfId="0" applyFont="1" applyAlignment="1">
      <alignment horizontal="center"/>
    </xf>
    <xf numFmtId="0" fontId="5" fillId="0" borderId="0" xfId="0" applyFont="1" applyAlignment="1">
      <alignment/>
    </xf>
    <xf numFmtId="0" fontId="5" fillId="0" borderId="0" xfId="0" applyFont="1" applyFill="1" applyAlignment="1">
      <alignment horizontal="justify" vertical="center" wrapText="1"/>
    </xf>
    <xf numFmtId="0" fontId="4" fillId="33" borderId="0" xfId="0" applyFont="1" applyFill="1" applyAlignment="1">
      <alignment vertical="center" wrapText="1"/>
    </xf>
    <xf numFmtId="177" fontId="4" fillId="33" borderId="0" xfId="49" applyFont="1" applyFill="1" applyAlignment="1">
      <alignment horizontal="right" vertical="center" wrapText="1"/>
    </xf>
    <xf numFmtId="0" fontId="4" fillId="33" borderId="0" xfId="0" applyFont="1" applyFill="1" applyAlignment="1">
      <alignment/>
    </xf>
    <xf numFmtId="0" fontId="5" fillId="33" borderId="0" xfId="0" applyFont="1" applyFill="1" applyAlignment="1">
      <alignment/>
    </xf>
    <xf numFmtId="177" fontId="4" fillId="33" borderId="0" xfId="49" applyFont="1" applyFill="1" applyAlignment="1">
      <alignment/>
    </xf>
    <xf numFmtId="177" fontId="4" fillId="33" borderId="0" xfId="49" applyFont="1" applyFill="1" applyAlignment="1">
      <alignment/>
    </xf>
    <xf numFmtId="0" fontId="4" fillId="0" borderId="0" xfId="0" applyFont="1" applyFill="1" applyAlignment="1">
      <alignment/>
    </xf>
    <xf numFmtId="172" fontId="4" fillId="0" borderId="0" xfId="0" applyNumberFormat="1" applyFont="1" applyFill="1" applyAlignment="1">
      <alignment horizontal="left" indent="15"/>
    </xf>
    <xf numFmtId="0" fontId="5" fillId="0" borderId="0" xfId="0" applyFont="1" applyFill="1" applyAlignment="1">
      <alignment/>
    </xf>
    <xf numFmtId="0" fontId="4" fillId="0" borderId="0" xfId="0" applyFont="1" applyFill="1" applyAlignment="1">
      <alignment horizontal="center" vertical="top" wrapText="1"/>
    </xf>
    <xf numFmtId="0" fontId="4" fillId="0" borderId="0" xfId="0" applyFont="1" applyAlignment="1">
      <alignment/>
    </xf>
    <xf numFmtId="49" fontId="5" fillId="0" borderId="0" xfId="0" applyNumberFormat="1" applyFont="1" applyFill="1" applyAlignment="1">
      <alignment vertical="center"/>
    </xf>
    <xf numFmtId="0" fontId="5" fillId="0" borderId="0" xfId="0" applyFont="1" applyAlignment="1">
      <alignment vertical="center"/>
    </xf>
    <xf numFmtId="171" fontId="5" fillId="0" borderId="0" xfId="0" applyNumberFormat="1" applyFont="1" applyAlignment="1">
      <alignment/>
    </xf>
    <xf numFmtId="4" fontId="5" fillId="0" borderId="0" xfId="0" applyNumberFormat="1" applyFont="1" applyAlignment="1">
      <alignment/>
    </xf>
    <xf numFmtId="0" fontId="0" fillId="0" borderId="0" xfId="0" applyAlignment="1">
      <alignment vertical="justify"/>
    </xf>
    <xf numFmtId="0" fontId="0" fillId="0" borderId="0" xfId="0" applyFill="1" applyAlignment="1">
      <alignment vertical="justify"/>
    </xf>
    <xf numFmtId="176" fontId="8" fillId="0" borderId="0" xfId="51" applyFont="1" applyAlignment="1">
      <alignment vertical="justify"/>
    </xf>
    <xf numFmtId="0" fontId="6" fillId="0" borderId="0" xfId="0" applyFont="1" applyAlignment="1">
      <alignment/>
    </xf>
    <xf numFmtId="171" fontId="5" fillId="0" borderId="0" xfId="0" applyNumberFormat="1" applyFont="1" applyAlignment="1">
      <alignment vertical="center"/>
    </xf>
    <xf numFmtId="0" fontId="10" fillId="0" borderId="0" xfId="0" applyFont="1" applyFill="1" applyBorder="1" applyAlignment="1">
      <alignment horizontal="center"/>
    </xf>
    <xf numFmtId="171" fontId="10" fillId="0" borderId="0" xfId="0" applyNumberFormat="1" applyFont="1" applyFill="1" applyBorder="1" applyAlignment="1">
      <alignment horizontal="center"/>
    </xf>
    <xf numFmtId="0" fontId="5" fillId="33" borderId="0" xfId="0" applyFont="1" applyFill="1" applyAlignment="1">
      <alignment vertical="justify"/>
    </xf>
    <xf numFmtId="0" fontId="5" fillId="0" borderId="0" xfId="0" applyFont="1" applyAlignment="1">
      <alignment vertical="justify"/>
    </xf>
    <xf numFmtId="0" fontId="5" fillId="0" borderId="0" xfId="0" applyFont="1" applyFill="1" applyAlignment="1">
      <alignment vertical="justify"/>
    </xf>
    <xf numFmtId="173" fontId="5" fillId="0" borderId="0" xfId="0" applyNumberFormat="1" applyFont="1" applyAlignment="1">
      <alignment/>
    </xf>
    <xf numFmtId="177" fontId="5" fillId="0" borderId="0" xfId="0" applyNumberFormat="1" applyFont="1" applyAlignment="1">
      <alignment/>
    </xf>
    <xf numFmtId="0" fontId="12" fillId="0" borderId="0" xfId="0" applyFont="1" applyAlignment="1">
      <alignment wrapText="1"/>
    </xf>
    <xf numFmtId="0" fontId="0" fillId="0" borderId="0" xfId="0" applyFont="1" applyAlignment="1">
      <alignment/>
    </xf>
    <xf numFmtId="0" fontId="0" fillId="0" borderId="15" xfId="0" applyFont="1" applyBorder="1" applyAlignment="1">
      <alignment/>
    </xf>
    <xf numFmtId="4" fontId="0" fillId="0" borderId="15" xfId="0" applyNumberFormat="1" applyFont="1" applyBorder="1" applyAlignment="1">
      <alignment/>
    </xf>
    <xf numFmtId="0" fontId="3" fillId="0" borderId="16" xfId="0" applyFont="1" applyBorder="1" applyAlignment="1">
      <alignment vertical="center"/>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0" xfId="0" applyFont="1" applyBorder="1" applyAlignment="1">
      <alignment/>
    </xf>
    <xf numFmtId="0" fontId="1" fillId="0" borderId="0" xfId="0" applyFont="1" applyAlignment="1">
      <alignment/>
    </xf>
    <xf numFmtId="0" fontId="1" fillId="0" borderId="0" xfId="0" applyFont="1" applyAlignment="1">
      <alignment/>
    </xf>
    <xf numFmtId="0" fontId="13" fillId="0" borderId="0" xfId="0" applyFont="1" applyAlignment="1">
      <alignment/>
    </xf>
    <xf numFmtId="4" fontId="0" fillId="0" borderId="0" xfId="0" applyNumberFormat="1" applyAlignment="1">
      <alignment/>
    </xf>
    <xf numFmtId="0" fontId="5" fillId="33" borderId="0" xfId="0" applyFont="1" applyFill="1" applyAlignment="1">
      <alignment vertical="justify"/>
    </xf>
    <xf numFmtId="0" fontId="5" fillId="33" borderId="0" xfId="0" applyFont="1" applyFill="1" applyAlignment="1">
      <alignment horizontal="left" vertical="center" wrapText="1"/>
    </xf>
    <xf numFmtId="0" fontId="5" fillId="34" borderId="0" xfId="0" applyFont="1" applyFill="1" applyBorder="1" applyAlignment="1">
      <alignment horizontal="left" vertical="center" wrapText="1"/>
    </xf>
    <xf numFmtId="4" fontId="5" fillId="34" borderId="0" xfId="49" applyNumberFormat="1" applyFont="1" applyFill="1" applyBorder="1" applyAlignment="1">
      <alignment horizontal="right" vertical="center" wrapText="1"/>
    </xf>
    <xf numFmtId="171" fontId="5" fillId="0" borderId="0" xfId="0" applyNumberFormat="1" applyFont="1" applyFill="1" applyAlignment="1">
      <alignment horizontal="justify" vertical="center" wrapText="1"/>
    </xf>
    <xf numFmtId="1" fontId="0" fillId="0" borderId="0" xfId="0" applyNumberFormat="1" applyAlignment="1">
      <alignment horizontal="center" vertical="center"/>
    </xf>
    <xf numFmtId="49" fontId="0" fillId="33" borderId="0" xfId="0" applyNumberFormat="1" applyFont="1" applyFill="1" applyAlignment="1">
      <alignment horizontal="center" vertical="center"/>
    </xf>
    <xf numFmtId="49" fontId="0" fillId="0" borderId="0" xfId="0" applyNumberFormat="1" applyAlignment="1">
      <alignment horizontal="center" vertical="center"/>
    </xf>
    <xf numFmtId="49" fontId="0" fillId="0" borderId="0" xfId="0" applyNumberFormat="1" applyFill="1" applyAlignment="1">
      <alignment horizontal="center" vertical="center"/>
    </xf>
    <xf numFmtId="49" fontId="0" fillId="0" borderId="0" xfId="0" applyNumberFormat="1" applyFont="1" applyAlignment="1">
      <alignment horizontal="center" vertical="center"/>
    </xf>
    <xf numFmtId="0" fontId="17" fillId="0" borderId="0" xfId="0" applyFont="1" applyAlignment="1">
      <alignment vertical="center"/>
    </xf>
    <xf numFmtId="4" fontId="17" fillId="0" borderId="0" xfId="0" applyNumberFormat="1" applyFont="1" applyAlignment="1">
      <alignment vertical="center"/>
    </xf>
    <xf numFmtId="171" fontId="17" fillId="0" borderId="0" xfId="0" applyNumberFormat="1" applyFont="1" applyAlignment="1">
      <alignment vertical="center"/>
    </xf>
    <xf numFmtId="0" fontId="19" fillId="0" borderId="0" xfId="0" applyFont="1" applyAlignment="1">
      <alignment horizontal="center" vertical="center"/>
    </xf>
    <xf numFmtId="0" fontId="20" fillId="0" borderId="0" xfId="0" applyFont="1" applyAlignment="1">
      <alignment vertical="center"/>
    </xf>
    <xf numFmtId="4" fontId="19" fillId="0" borderId="0" xfId="0" applyNumberFormat="1" applyFont="1" applyAlignment="1">
      <alignment horizontal="center" vertical="center"/>
    </xf>
    <xf numFmtId="0" fontId="76" fillId="35" borderId="20" xfId="0" applyFont="1" applyFill="1" applyBorder="1" applyAlignment="1">
      <alignment horizontal="center" vertical="center"/>
    </xf>
    <xf numFmtId="4" fontId="76" fillId="35" borderId="20" xfId="0" applyNumberFormat="1" applyFont="1" applyFill="1" applyBorder="1" applyAlignment="1">
      <alignment horizontal="center" vertical="center"/>
    </xf>
    <xf numFmtId="0" fontId="19" fillId="0" borderId="20" xfId="0" applyFont="1" applyFill="1" applyBorder="1" applyAlignment="1">
      <alignment vertical="center" wrapText="1"/>
    </xf>
    <xf numFmtId="4" fontId="19" fillId="34" borderId="20" xfId="0" applyNumberFormat="1" applyFont="1" applyFill="1" applyBorder="1" applyAlignment="1">
      <alignment vertical="center"/>
    </xf>
    <xf numFmtId="10" fontId="20" fillId="0" borderId="20" xfId="56" applyNumberFormat="1" applyFont="1" applyBorder="1" applyAlignment="1">
      <alignment vertical="center"/>
    </xf>
    <xf numFmtId="0" fontId="20" fillId="0" borderId="20" xfId="0" applyFont="1" applyFill="1" applyBorder="1" applyAlignment="1">
      <alignment vertical="center" wrapText="1"/>
    </xf>
    <xf numFmtId="4" fontId="20" fillId="34" borderId="20" xfId="0" applyNumberFormat="1" applyFont="1" applyFill="1" applyBorder="1" applyAlignment="1">
      <alignment vertical="center"/>
    </xf>
    <xf numFmtId="0" fontId="20" fillId="36" borderId="21" xfId="0" applyFont="1" applyFill="1" applyBorder="1" applyAlignment="1">
      <alignment vertical="center" wrapText="1"/>
    </xf>
    <xf numFmtId="0" fontId="20" fillId="36" borderId="22" xfId="0" applyFont="1" applyFill="1" applyBorder="1" applyAlignment="1">
      <alignment vertical="center" wrapText="1"/>
    </xf>
    <xf numFmtId="4" fontId="19" fillId="0" borderId="20" xfId="0" applyNumberFormat="1" applyFont="1" applyFill="1" applyBorder="1" applyAlignment="1">
      <alignment vertical="center"/>
    </xf>
    <xf numFmtId="10" fontId="76" fillId="35" borderId="20" xfId="0" applyNumberFormat="1" applyFont="1" applyFill="1" applyBorder="1" applyAlignment="1">
      <alignment horizontal="center" vertical="center"/>
    </xf>
    <xf numFmtId="171" fontId="20" fillId="0" borderId="0" xfId="0" applyNumberFormat="1" applyFont="1" applyAlignment="1">
      <alignment vertical="center"/>
    </xf>
    <xf numFmtId="49" fontId="16" fillId="0" borderId="0" xfId="0" applyNumberFormat="1" applyFont="1" applyFill="1" applyBorder="1" applyAlignment="1">
      <alignment horizontal="center" vertical="center" wrapText="1"/>
    </xf>
    <xf numFmtId="0" fontId="17" fillId="0" borderId="0" xfId="0" applyFont="1" applyAlignment="1">
      <alignment vertical="center" wrapText="1"/>
    </xf>
    <xf numFmtId="0" fontId="76" fillId="35" borderId="23" xfId="0" applyFont="1" applyFill="1" applyBorder="1" applyAlignment="1">
      <alignment horizontal="center" vertical="center" wrapText="1"/>
    </xf>
    <xf numFmtId="171" fontId="17" fillId="0" borderId="0" xfId="0" applyNumberFormat="1" applyFont="1" applyAlignment="1">
      <alignment vertical="center" wrapText="1"/>
    </xf>
    <xf numFmtId="0" fontId="21" fillId="34" borderId="20" xfId="0" applyFont="1" applyFill="1" applyBorder="1" applyAlignment="1">
      <alignment horizontal="center" vertical="center" wrapText="1"/>
    </xf>
    <xf numFmtId="171" fontId="19" fillId="34" borderId="20" xfId="0" applyNumberFormat="1" applyFont="1" applyFill="1" applyBorder="1" applyAlignment="1">
      <alignment horizontal="center" vertical="center" wrapText="1"/>
    </xf>
    <xf numFmtId="49" fontId="20" fillId="37" borderId="24" xfId="0" applyNumberFormat="1" applyFont="1" applyFill="1" applyBorder="1" applyAlignment="1">
      <alignment vertical="center" wrapText="1"/>
    </xf>
    <xf numFmtId="49" fontId="20" fillId="37" borderId="20" xfId="0" applyNumberFormat="1" applyFont="1" applyFill="1" applyBorder="1" applyAlignment="1">
      <alignment vertical="center" wrapText="1"/>
    </xf>
    <xf numFmtId="0" fontId="20" fillId="37" borderId="25" xfId="0" applyFont="1" applyFill="1" applyBorder="1" applyAlignment="1">
      <alignment vertical="center" wrapText="1"/>
    </xf>
    <xf numFmtId="0" fontId="17" fillId="0" borderId="0" xfId="0" applyFont="1" applyFill="1" applyAlignment="1">
      <alignment vertical="center" wrapText="1"/>
    </xf>
    <xf numFmtId="49" fontId="20" fillId="34" borderId="24" xfId="0" applyNumberFormat="1" applyFont="1" applyFill="1" applyBorder="1" applyAlignment="1">
      <alignment vertical="center" wrapText="1"/>
    </xf>
    <xf numFmtId="49" fontId="20" fillId="34" borderId="20" xfId="0" applyNumberFormat="1" applyFont="1" applyFill="1" applyBorder="1" applyAlignment="1">
      <alignment vertical="center" wrapText="1"/>
    </xf>
    <xf numFmtId="171" fontId="20" fillId="34" borderId="20" xfId="0" applyNumberFormat="1" applyFont="1" applyFill="1" applyBorder="1" applyAlignment="1">
      <alignment vertical="center" wrapText="1"/>
    </xf>
    <xf numFmtId="0" fontId="20" fillId="34" borderId="25" xfId="0" applyFont="1" applyFill="1" applyBorder="1" applyAlignment="1">
      <alignment vertical="center" wrapText="1"/>
    </xf>
    <xf numFmtId="171" fontId="76" fillId="35" borderId="26" xfId="0" applyNumberFormat="1" applyFont="1" applyFill="1" applyBorder="1" applyAlignment="1">
      <alignment vertical="center" wrapText="1"/>
    </xf>
    <xf numFmtId="0" fontId="76" fillId="35" borderId="26" xfId="0" applyFont="1" applyFill="1" applyBorder="1" applyAlignment="1">
      <alignment vertical="center" wrapText="1"/>
    </xf>
    <xf numFmtId="49" fontId="17" fillId="0" borderId="0" xfId="0" applyNumberFormat="1" applyFont="1" applyAlignment="1">
      <alignment vertical="center" wrapText="1"/>
    </xf>
    <xf numFmtId="49" fontId="17" fillId="0" borderId="0" xfId="0" applyNumberFormat="1" applyFont="1" applyFill="1" applyBorder="1" applyAlignment="1" applyProtection="1">
      <alignment vertical="center" wrapText="1"/>
      <protection/>
    </xf>
    <xf numFmtId="49" fontId="17" fillId="0" borderId="27" xfId="0" applyNumberFormat="1" applyFont="1" applyFill="1" applyBorder="1" applyAlignment="1">
      <alignment vertical="center" wrapText="1"/>
    </xf>
    <xf numFmtId="171" fontId="17" fillId="0" borderId="0" xfId="0" applyNumberFormat="1" applyFont="1" applyFill="1" applyBorder="1" applyAlignment="1">
      <alignment vertical="center" wrapText="1"/>
    </xf>
    <xf numFmtId="0" fontId="17" fillId="0" borderId="28" xfId="0" applyFont="1" applyFill="1" applyBorder="1" applyAlignment="1">
      <alignment vertical="center" wrapText="1"/>
    </xf>
    <xf numFmtId="49" fontId="16" fillId="0" borderId="0" xfId="0" applyNumberFormat="1" applyFont="1" applyFill="1" applyBorder="1" applyAlignment="1">
      <alignment horizontal="center" vertical="center"/>
    </xf>
    <xf numFmtId="49" fontId="18" fillId="0" borderId="20" xfId="0" applyNumberFormat="1" applyFont="1" applyBorder="1" applyAlignment="1">
      <alignment horizontal="center" vertical="center" textRotation="90"/>
    </xf>
    <xf numFmtId="49" fontId="18" fillId="0" borderId="20" xfId="0" applyNumberFormat="1" applyFont="1" applyBorder="1" applyAlignment="1">
      <alignment horizontal="center" vertical="center"/>
    </xf>
    <xf numFmtId="171" fontId="19" fillId="0" borderId="20" xfId="0" applyNumberFormat="1" applyFont="1" applyBorder="1" applyAlignment="1">
      <alignment horizontal="center" vertical="center"/>
    </xf>
    <xf numFmtId="0" fontId="18" fillId="0" borderId="20" xfId="0" applyFont="1" applyBorder="1" applyAlignment="1">
      <alignment horizontal="center" vertical="center"/>
    </xf>
    <xf numFmtId="0" fontId="20" fillId="34" borderId="20" xfId="0" applyFont="1" applyFill="1" applyBorder="1" applyAlignment="1">
      <alignment vertical="center" wrapText="1"/>
    </xf>
    <xf numFmtId="4" fontId="20" fillId="34" borderId="29" xfId="49" applyNumberFormat="1" applyFont="1" applyFill="1" applyBorder="1" applyAlignment="1">
      <alignment vertical="center"/>
    </xf>
    <xf numFmtId="49" fontId="17" fillId="0" borderId="0" xfId="0" applyNumberFormat="1" applyFont="1" applyAlignment="1">
      <alignment vertical="center"/>
    </xf>
    <xf numFmtId="171" fontId="17" fillId="0" borderId="0" xfId="0" applyNumberFormat="1" applyFont="1" applyFill="1" applyAlignment="1">
      <alignment vertical="center"/>
    </xf>
    <xf numFmtId="0" fontId="20" fillId="0" borderId="0" xfId="0" applyFont="1" applyAlignment="1">
      <alignment vertical="center" wrapText="1"/>
    </xf>
    <xf numFmtId="49" fontId="19" fillId="0" borderId="30" xfId="0" applyNumberFormat="1" applyFont="1" applyFill="1" applyBorder="1" applyAlignment="1">
      <alignment horizontal="center" vertical="center" wrapText="1"/>
    </xf>
    <xf numFmtId="49" fontId="19" fillId="0" borderId="19" xfId="0" applyNumberFormat="1" applyFont="1" applyFill="1" applyBorder="1" applyAlignment="1">
      <alignment horizontal="center" vertical="center" wrapText="1"/>
    </xf>
    <xf numFmtId="49" fontId="19" fillId="0" borderId="15" xfId="0" applyNumberFormat="1" applyFont="1" applyFill="1" applyBorder="1" applyAlignment="1">
      <alignment horizontal="center" vertical="center" wrapText="1"/>
    </xf>
    <xf numFmtId="0" fontId="76" fillId="35" borderId="26" xfId="0" applyFont="1" applyFill="1" applyBorder="1" applyAlignment="1">
      <alignment horizontal="center" vertical="center" wrapText="1"/>
    </xf>
    <xf numFmtId="171" fontId="76" fillId="35" borderId="26" xfId="0" applyNumberFormat="1" applyFont="1" applyFill="1" applyBorder="1" applyAlignment="1">
      <alignment horizontal="center" vertical="center" wrapText="1"/>
    </xf>
    <xf numFmtId="171" fontId="20" fillId="0" borderId="0" xfId="0" applyNumberFormat="1" applyFont="1" applyAlignment="1">
      <alignment vertical="center" wrapText="1"/>
    </xf>
    <xf numFmtId="49" fontId="19" fillId="0" borderId="20" xfId="0" applyNumberFormat="1" applyFont="1" applyBorder="1" applyAlignment="1">
      <alignment horizontal="center" vertical="center" textRotation="90" wrapText="1"/>
    </xf>
    <xf numFmtId="0" fontId="19" fillId="0" borderId="31" xfId="0" applyFont="1" applyBorder="1" applyAlignment="1">
      <alignment horizontal="center" vertical="center" wrapText="1"/>
    </xf>
    <xf numFmtId="171" fontId="19" fillId="0" borderId="23" xfId="0" applyNumberFormat="1" applyFont="1" applyBorder="1" applyAlignment="1">
      <alignment horizontal="center" vertical="center" wrapText="1"/>
    </xf>
    <xf numFmtId="0" fontId="19" fillId="0" borderId="23" xfId="0" applyFont="1" applyBorder="1" applyAlignment="1">
      <alignment horizontal="center" vertical="center" wrapText="1"/>
    </xf>
    <xf numFmtId="0" fontId="20" fillId="34" borderId="20" xfId="0" applyFont="1" applyFill="1" applyBorder="1" applyAlignment="1">
      <alignment horizontal="left" vertical="center" wrapText="1"/>
    </xf>
    <xf numFmtId="4" fontId="20" fillId="34" borderId="20" xfId="49" applyNumberFormat="1" applyFont="1" applyFill="1" applyBorder="1" applyAlignment="1">
      <alignment horizontal="right" vertical="center" wrapText="1"/>
    </xf>
    <xf numFmtId="0" fontId="20" fillId="0" borderId="0" xfId="0" applyFont="1" applyFill="1" applyAlignment="1">
      <alignment vertical="center" wrapText="1"/>
    </xf>
    <xf numFmtId="171" fontId="76" fillId="35" borderId="32" xfId="0" applyNumberFormat="1" applyFont="1" applyFill="1" applyBorder="1" applyAlignment="1">
      <alignment vertical="center" wrapText="1"/>
    </xf>
    <xf numFmtId="0" fontId="76" fillId="35" borderId="32" xfId="0" applyFont="1" applyFill="1" applyBorder="1" applyAlignment="1">
      <alignment vertical="center" wrapText="1"/>
    </xf>
    <xf numFmtId="49" fontId="20" fillId="0" borderId="0" xfId="0" applyNumberFormat="1" applyFont="1" applyAlignment="1">
      <alignment vertical="center" wrapText="1"/>
    </xf>
    <xf numFmtId="49" fontId="18" fillId="0" borderId="0" xfId="0" applyNumberFormat="1" applyFont="1" applyFill="1" applyBorder="1" applyAlignment="1">
      <alignment horizontal="center" vertical="center" wrapText="1"/>
    </xf>
    <xf numFmtId="0" fontId="17" fillId="0" borderId="0" xfId="0" applyFont="1" applyFill="1" applyAlignment="1">
      <alignment horizontal="justify" vertical="center" wrapText="1"/>
    </xf>
    <xf numFmtId="0" fontId="77" fillId="35" borderId="26" xfId="0" applyFont="1" applyFill="1" applyBorder="1" applyAlignment="1">
      <alignment horizontal="center" vertical="center" wrapText="1"/>
    </xf>
    <xf numFmtId="49" fontId="18" fillId="0" borderId="29" xfId="0" applyNumberFormat="1" applyFont="1" applyBorder="1" applyAlignment="1">
      <alignment horizontal="justify" vertical="center" textRotation="90" wrapText="1"/>
    </xf>
    <xf numFmtId="0" fontId="18" fillId="0" borderId="29" xfId="0" applyFont="1" applyBorder="1" applyAlignment="1">
      <alignment horizontal="left" vertical="center" wrapText="1"/>
    </xf>
    <xf numFmtId="0" fontId="18" fillId="0" borderId="29" xfId="0" applyFont="1" applyBorder="1" applyAlignment="1">
      <alignment horizontal="justify" vertical="center" wrapText="1"/>
    </xf>
    <xf numFmtId="4" fontId="17" fillId="0" borderId="0" xfId="0" applyNumberFormat="1" applyFont="1" applyFill="1" applyAlignment="1">
      <alignment horizontal="justify" vertical="center" wrapText="1"/>
    </xf>
    <xf numFmtId="49" fontId="17" fillId="34" borderId="20" xfId="0" applyNumberFormat="1" applyFont="1" applyFill="1" applyBorder="1" applyAlignment="1">
      <alignment horizontal="justify" vertical="center" wrapText="1"/>
    </xf>
    <xf numFmtId="0" fontId="17" fillId="34" borderId="20" xfId="0" applyFont="1" applyFill="1" applyBorder="1" applyAlignment="1">
      <alignment vertical="center" wrapText="1"/>
    </xf>
    <xf numFmtId="0" fontId="78" fillId="35" borderId="20" xfId="0" applyFont="1" applyFill="1" applyBorder="1" applyAlignment="1">
      <alignment horizontal="justify" vertical="center" wrapText="1"/>
    </xf>
    <xf numFmtId="0" fontId="17" fillId="0" borderId="0" xfId="0" applyFont="1" applyAlignment="1">
      <alignment horizontal="justify" vertical="center" wrapText="1"/>
    </xf>
    <xf numFmtId="0" fontId="17" fillId="0" borderId="0" xfId="0" applyFont="1" applyAlignment="1">
      <alignment horizontal="left" vertical="center" wrapText="1"/>
    </xf>
    <xf numFmtId="49" fontId="18" fillId="0" borderId="0" xfId="0" applyNumberFormat="1" applyFont="1" applyFill="1" applyBorder="1" applyAlignment="1">
      <alignment horizontal="right" vertical="center" wrapText="1"/>
    </xf>
    <xf numFmtId="4" fontId="18" fillId="0" borderId="29" xfId="49" applyNumberFormat="1" applyFont="1" applyFill="1" applyBorder="1" applyAlignment="1">
      <alignment horizontal="right" vertical="center" wrapText="1"/>
    </xf>
    <xf numFmtId="177" fontId="17" fillId="0" borderId="20" xfId="49" applyFont="1" applyBorder="1" applyAlignment="1">
      <alignment horizontal="right" vertical="center" wrapText="1"/>
    </xf>
    <xf numFmtId="4" fontId="77" fillId="35" borderId="20" xfId="0" applyNumberFormat="1" applyFont="1" applyFill="1" applyBorder="1" applyAlignment="1">
      <alignment horizontal="right" vertical="center" wrapText="1"/>
    </xf>
    <xf numFmtId="171" fontId="17" fillId="0" borderId="0" xfId="0" applyNumberFormat="1" applyFont="1" applyAlignment="1">
      <alignment horizontal="right" vertical="center" wrapText="1"/>
    </xf>
    <xf numFmtId="0" fontId="17" fillId="0" borderId="0" xfId="0" applyFont="1" applyAlignment="1">
      <alignment horizontal="right" vertical="center" wrapText="1"/>
    </xf>
    <xf numFmtId="0" fontId="79" fillId="35" borderId="20" xfId="0" applyFont="1" applyFill="1" applyBorder="1" applyAlignment="1">
      <alignment/>
    </xf>
    <xf numFmtId="0" fontId="79" fillId="35" borderId="20" xfId="0" applyFont="1" applyFill="1" applyBorder="1" applyAlignment="1">
      <alignment horizontal="center" vertical="center" wrapText="1"/>
    </xf>
    <xf numFmtId="0" fontId="18" fillId="0" borderId="0" xfId="0" applyFont="1" applyBorder="1" applyAlignment="1">
      <alignment horizontal="center" vertical="center"/>
    </xf>
    <xf numFmtId="0" fontId="77" fillId="35" borderId="26" xfId="0" applyFont="1" applyFill="1" applyBorder="1" applyAlignment="1">
      <alignment horizontal="center" vertical="center"/>
    </xf>
    <xf numFmtId="0" fontId="77" fillId="35" borderId="26" xfId="0" applyNumberFormat="1" applyFont="1" applyFill="1" applyBorder="1" applyAlignment="1">
      <alignment horizontal="center" vertical="center" wrapText="1"/>
    </xf>
    <xf numFmtId="171" fontId="77" fillId="35" borderId="26" xfId="0" applyNumberFormat="1" applyFont="1" applyFill="1" applyBorder="1" applyAlignment="1">
      <alignment horizontal="center" vertical="center" wrapText="1"/>
    </xf>
    <xf numFmtId="9" fontId="77" fillId="35" borderId="26" xfId="56" applyNumberFormat="1" applyFont="1" applyFill="1" applyBorder="1" applyAlignment="1">
      <alignment horizontal="center" vertical="center" wrapText="1"/>
    </xf>
    <xf numFmtId="171" fontId="77" fillId="35" borderId="26" xfId="56" applyNumberFormat="1" applyFont="1" applyFill="1" applyBorder="1" applyAlignment="1">
      <alignment horizontal="center" vertical="center" wrapText="1"/>
    </xf>
    <xf numFmtId="178" fontId="77" fillId="35" borderId="26" xfId="56" applyNumberFormat="1" applyFont="1" applyFill="1" applyBorder="1" applyAlignment="1">
      <alignment horizontal="center" vertical="center" wrapText="1"/>
    </xf>
    <xf numFmtId="0" fontId="18" fillId="0" borderId="33" xfId="0" applyFont="1" applyBorder="1" applyAlignment="1">
      <alignment horizontal="right" vertical="center"/>
    </xf>
    <xf numFmtId="0" fontId="18" fillId="0" borderId="34" xfId="0" applyNumberFormat="1" applyFont="1" applyBorder="1" applyAlignment="1">
      <alignment horizontal="center" vertical="center" wrapText="1"/>
    </xf>
    <xf numFmtId="171" fontId="18" fillId="0" borderId="34" xfId="0" applyNumberFormat="1" applyFont="1" applyFill="1" applyBorder="1" applyAlignment="1">
      <alignment vertical="center"/>
    </xf>
    <xf numFmtId="9" fontId="18" fillId="0" borderId="34" xfId="56" applyFont="1" applyFill="1" applyBorder="1" applyAlignment="1">
      <alignment horizontal="center" vertical="center"/>
    </xf>
    <xf numFmtId="9" fontId="18" fillId="0" borderId="31" xfId="56" applyFont="1" applyFill="1" applyBorder="1" applyAlignment="1">
      <alignment horizontal="center" vertical="center"/>
    </xf>
    <xf numFmtId="171" fontId="18" fillId="38" borderId="0" xfId="0" applyNumberFormat="1" applyFont="1" applyFill="1" applyBorder="1" applyAlignment="1">
      <alignment vertical="center"/>
    </xf>
    <xf numFmtId="9" fontId="18" fillId="38" borderId="0" xfId="56" applyNumberFormat="1" applyFont="1" applyFill="1" applyBorder="1" applyAlignment="1">
      <alignment horizontal="center" vertical="center"/>
    </xf>
    <xf numFmtId="178" fontId="18" fillId="38" borderId="28" xfId="56" applyNumberFormat="1" applyFont="1" applyFill="1" applyBorder="1" applyAlignment="1">
      <alignment horizontal="center" vertical="center"/>
    </xf>
    <xf numFmtId="0" fontId="80" fillId="0" borderId="0" xfId="0" applyFont="1" applyAlignment="1">
      <alignment vertical="center"/>
    </xf>
    <xf numFmtId="0" fontId="17" fillId="0" borderId="27" xfId="0" applyFont="1" applyBorder="1" applyAlignment="1">
      <alignment horizontal="right" vertical="center"/>
    </xf>
    <xf numFmtId="0" fontId="17" fillId="0" borderId="0" xfId="0" applyNumberFormat="1" applyFont="1" applyBorder="1" applyAlignment="1">
      <alignment vertical="center" wrapText="1"/>
    </xf>
    <xf numFmtId="171" fontId="17" fillId="0" borderId="0" xfId="0" applyNumberFormat="1" applyFont="1" applyFill="1" applyBorder="1" applyAlignment="1">
      <alignment vertical="center"/>
    </xf>
    <xf numFmtId="9" fontId="17" fillId="0" borderId="0" xfId="56" applyNumberFormat="1" applyFont="1" applyFill="1" applyBorder="1" applyAlignment="1">
      <alignment horizontal="center" vertical="center"/>
    </xf>
    <xf numFmtId="171" fontId="17" fillId="0" borderId="0" xfId="56" applyNumberFormat="1" applyFont="1" applyFill="1" applyBorder="1" applyAlignment="1">
      <alignment horizontal="center" vertical="center"/>
    </xf>
    <xf numFmtId="178" fontId="17" fillId="0" borderId="28" xfId="56" applyNumberFormat="1" applyFont="1" applyBorder="1" applyAlignment="1">
      <alignment horizontal="center" vertical="center"/>
    </xf>
    <xf numFmtId="171" fontId="80" fillId="38" borderId="0" xfId="0" applyNumberFormat="1" applyFont="1" applyFill="1" applyBorder="1" applyAlignment="1">
      <alignment vertical="center"/>
    </xf>
    <xf numFmtId="9" fontId="80" fillId="38" borderId="0" xfId="56" applyNumberFormat="1" applyFont="1" applyFill="1" applyBorder="1" applyAlignment="1">
      <alignment horizontal="center" vertical="center"/>
    </xf>
    <xf numFmtId="178" fontId="80" fillId="38" borderId="28" xfId="56" applyNumberFormat="1" applyFont="1" applyFill="1" applyBorder="1" applyAlignment="1">
      <alignment horizontal="center" vertical="center"/>
    </xf>
    <xf numFmtId="0" fontId="17" fillId="0" borderId="0" xfId="0" applyFont="1" applyBorder="1" applyAlignment="1">
      <alignment vertical="center" wrapText="1"/>
    </xf>
    <xf numFmtId="9" fontId="17" fillId="0" borderId="0" xfId="56" applyFont="1" applyFill="1" applyBorder="1" applyAlignment="1">
      <alignment horizontal="center" vertical="center"/>
    </xf>
    <xf numFmtId="4" fontId="17" fillId="0" borderId="27" xfId="0" applyNumberFormat="1" applyFont="1" applyBorder="1" applyAlignment="1">
      <alignment horizontal="right" vertical="center"/>
    </xf>
    <xf numFmtId="49" fontId="17" fillId="0" borderId="0" xfId="0" applyNumberFormat="1" applyFont="1" applyFill="1" applyBorder="1" applyAlignment="1">
      <alignment vertical="center" wrapText="1"/>
    </xf>
    <xf numFmtId="0" fontId="17" fillId="0" borderId="30" xfId="0" applyFont="1" applyBorder="1" applyAlignment="1">
      <alignment horizontal="right" vertical="center"/>
    </xf>
    <xf numFmtId="0" fontId="17" fillId="0" borderId="19" xfId="0" applyNumberFormat="1" applyFont="1" applyBorder="1" applyAlignment="1">
      <alignment vertical="center" wrapText="1"/>
    </xf>
    <xf numFmtId="171" fontId="17" fillId="0" borderId="19" xfId="0" applyNumberFormat="1" applyFont="1" applyFill="1" applyBorder="1" applyAlignment="1">
      <alignment vertical="center"/>
    </xf>
    <xf numFmtId="9" fontId="17" fillId="0" borderId="19" xfId="56" applyNumberFormat="1" applyFont="1" applyFill="1" applyBorder="1" applyAlignment="1">
      <alignment horizontal="center" vertical="center"/>
    </xf>
    <xf numFmtId="9" fontId="17" fillId="0" borderId="19" xfId="56" applyFont="1" applyFill="1" applyBorder="1" applyAlignment="1">
      <alignment horizontal="center" vertical="center"/>
    </xf>
    <xf numFmtId="178" fontId="17" fillId="0" borderId="15" xfId="56" applyNumberFormat="1" applyFont="1" applyBorder="1" applyAlignment="1">
      <alignment horizontal="center" vertical="center"/>
    </xf>
    <xf numFmtId="0" fontId="17" fillId="0" borderId="0" xfId="0" applyFont="1" applyAlignment="1">
      <alignment horizontal="right" vertical="center"/>
    </xf>
    <xf numFmtId="0" fontId="17" fillId="0" borderId="0" xfId="0" applyNumberFormat="1" applyFont="1" applyAlignment="1">
      <alignment vertical="center" wrapText="1"/>
    </xf>
    <xf numFmtId="9" fontId="17" fillId="0" borderId="0" xfId="56" applyNumberFormat="1" applyFont="1" applyAlignment="1">
      <alignment horizontal="center" vertical="center"/>
    </xf>
    <xf numFmtId="171" fontId="17" fillId="0" borderId="0" xfId="56" applyNumberFormat="1" applyFont="1" applyAlignment="1">
      <alignment horizontal="center" vertical="center"/>
    </xf>
    <xf numFmtId="0" fontId="18" fillId="38" borderId="27" xfId="0" applyFont="1" applyFill="1" applyBorder="1" applyAlignment="1">
      <alignment horizontal="center" vertical="center"/>
    </xf>
    <xf numFmtId="0" fontId="18" fillId="38" borderId="0" xfId="0" applyNumberFormat="1" applyFont="1" applyFill="1" applyBorder="1" applyAlignment="1">
      <alignment horizontal="center" vertical="center" wrapText="1"/>
    </xf>
    <xf numFmtId="0" fontId="80" fillId="38" borderId="27" xfId="0" applyFont="1" applyFill="1" applyBorder="1" applyAlignment="1">
      <alignment horizontal="center" vertical="center"/>
    </xf>
    <xf numFmtId="0" fontId="80" fillId="38" borderId="0" xfId="0" applyNumberFormat="1" applyFont="1" applyFill="1" applyBorder="1" applyAlignment="1">
      <alignment horizontal="center" vertical="center" wrapText="1"/>
    </xf>
    <xf numFmtId="0" fontId="81" fillId="38" borderId="21" xfId="0" applyFont="1" applyFill="1" applyBorder="1" applyAlignment="1">
      <alignment horizontal="center"/>
    </xf>
    <xf numFmtId="0" fontId="81" fillId="38" borderId="35" xfId="0" applyFont="1" applyFill="1" applyBorder="1" applyAlignment="1">
      <alignment/>
    </xf>
    <xf numFmtId="171" fontId="81" fillId="38" borderId="35" xfId="0" applyNumberFormat="1" applyFont="1" applyFill="1" applyBorder="1" applyAlignment="1">
      <alignment/>
    </xf>
    <xf numFmtId="171" fontId="81" fillId="38" borderId="22" xfId="0" applyNumberFormat="1" applyFont="1" applyFill="1" applyBorder="1" applyAlignment="1">
      <alignment/>
    </xf>
    <xf numFmtId="0" fontId="17" fillId="0" borderId="0" xfId="0" applyFont="1" applyAlignment="1">
      <alignment/>
    </xf>
    <xf numFmtId="10" fontId="17" fillId="0" borderId="0" xfId="56" applyNumberFormat="1" applyFont="1" applyAlignment="1">
      <alignment/>
    </xf>
    <xf numFmtId="0" fontId="77" fillId="35" borderId="20" xfId="0" applyFont="1" applyFill="1" applyBorder="1" applyAlignment="1">
      <alignment horizontal="center"/>
    </xf>
    <xf numFmtId="10" fontId="77" fillId="35" borderId="20" xfId="56" applyNumberFormat="1" applyFont="1" applyFill="1" applyBorder="1" applyAlignment="1">
      <alignment horizontal="center"/>
    </xf>
    <xf numFmtId="0" fontId="17" fillId="0" borderId="36" xfId="0" applyFont="1" applyBorder="1" applyAlignment="1">
      <alignment horizontal="center"/>
    </xf>
    <xf numFmtId="0" fontId="17" fillId="0" borderId="37" xfId="0" applyFont="1" applyBorder="1" applyAlignment="1">
      <alignment horizontal="center"/>
    </xf>
    <xf numFmtId="10" fontId="17" fillId="0" borderId="38" xfId="56" applyNumberFormat="1" applyFont="1" applyBorder="1" applyAlignment="1">
      <alignment horizontal="center"/>
    </xf>
    <xf numFmtId="0" fontId="17" fillId="0" borderId="10" xfId="0" applyFont="1" applyBorder="1" applyAlignment="1">
      <alignment/>
    </xf>
    <xf numFmtId="0" fontId="18" fillId="0" borderId="0" xfId="0" applyFont="1" applyBorder="1" applyAlignment="1">
      <alignment/>
    </xf>
    <xf numFmtId="171" fontId="18" fillId="0" borderId="0" xfId="0" applyNumberFormat="1" applyFont="1" applyBorder="1" applyAlignment="1">
      <alignment/>
    </xf>
    <xf numFmtId="10" fontId="18" fillId="0" borderId="13" xfId="56" applyNumberFormat="1" applyFont="1" applyBorder="1" applyAlignment="1">
      <alignment horizontal="center"/>
    </xf>
    <xf numFmtId="0" fontId="17" fillId="0" borderId="0" xfId="0" applyFont="1" applyBorder="1" applyAlignment="1">
      <alignment/>
    </xf>
    <xf numFmtId="171" fontId="17" fillId="0" borderId="0" xfId="0" applyNumberFormat="1" applyFont="1" applyBorder="1" applyAlignment="1">
      <alignment/>
    </xf>
    <xf numFmtId="10" fontId="17" fillId="0" borderId="13" xfId="56" applyNumberFormat="1" applyFont="1" applyBorder="1" applyAlignment="1">
      <alignment/>
    </xf>
    <xf numFmtId="0" fontId="17" fillId="0" borderId="10" xfId="0" applyFont="1" applyBorder="1" applyAlignment="1">
      <alignment horizontal="center"/>
    </xf>
    <xf numFmtId="0" fontId="82" fillId="35" borderId="18" xfId="0" applyFont="1" applyFill="1" applyBorder="1" applyAlignment="1">
      <alignment horizontal="center"/>
    </xf>
    <xf numFmtId="0" fontId="83" fillId="35" borderId="15" xfId="0" applyFont="1" applyFill="1" applyBorder="1" applyAlignment="1">
      <alignment/>
    </xf>
    <xf numFmtId="4" fontId="84" fillId="35" borderId="15" xfId="0" applyNumberFormat="1" applyFont="1" applyFill="1" applyBorder="1" applyAlignment="1">
      <alignment horizontal="right"/>
    </xf>
    <xf numFmtId="0" fontId="18" fillId="0" borderId="0" xfId="0" applyFont="1" applyAlignment="1">
      <alignment horizontal="center" vertical="center" wrapText="1"/>
    </xf>
    <xf numFmtId="0" fontId="18" fillId="0" borderId="0" xfId="0" applyNumberFormat="1" applyFont="1" applyAlignment="1">
      <alignment vertical="center"/>
    </xf>
    <xf numFmtId="0" fontId="17" fillId="0" borderId="0" xfId="0" applyFont="1" applyAlignment="1">
      <alignment horizontal="center" vertical="center" wrapText="1"/>
    </xf>
    <xf numFmtId="0" fontId="17" fillId="0" borderId="20" xfId="0" applyFont="1" applyBorder="1" applyAlignment="1">
      <alignment vertical="center" wrapText="1"/>
    </xf>
    <xf numFmtId="0" fontId="17" fillId="0" borderId="20" xfId="0" applyFont="1" applyBorder="1" applyAlignment="1">
      <alignment horizontal="center" vertical="center" wrapText="1"/>
    </xf>
    <xf numFmtId="4" fontId="18" fillId="0" borderId="20" xfId="0" applyNumberFormat="1" applyFont="1" applyBorder="1" applyAlignment="1" applyProtection="1">
      <alignment horizontal="right" vertical="center" wrapText="1"/>
      <protection locked="0"/>
    </xf>
    <xf numFmtId="0" fontId="23" fillId="0" borderId="0" xfId="0" applyFont="1" applyAlignment="1">
      <alignment vertical="center" wrapText="1"/>
    </xf>
    <xf numFmtId="0" fontId="18" fillId="0" borderId="0" xfId="0" applyFont="1" applyAlignment="1">
      <alignment vertical="center" wrapText="1"/>
    </xf>
    <xf numFmtId="0" fontId="18" fillId="37" borderId="20" xfId="0" applyFont="1" applyFill="1" applyBorder="1" applyAlignment="1">
      <alignment vertical="center" wrapText="1"/>
    </xf>
    <xf numFmtId="4" fontId="18" fillId="37" borderId="20" xfId="0" applyNumberFormat="1" applyFont="1" applyFill="1" applyBorder="1" applyAlignment="1">
      <alignment horizontal="right" vertical="center" wrapText="1"/>
    </xf>
    <xf numFmtId="4" fontId="17" fillId="0" borderId="0" xfId="0" applyNumberFormat="1" applyFont="1" applyAlignment="1">
      <alignment horizontal="right" vertical="center" wrapText="1"/>
    </xf>
    <xf numFmtId="4" fontId="17" fillId="0" borderId="0" xfId="0" applyNumberFormat="1" applyFont="1" applyAlignment="1">
      <alignment horizontal="center" vertical="center" wrapText="1"/>
    </xf>
    <xf numFmtId="49" fontId="17" fillId="0" borderId="0" xfId="0" applyNumberFormat="1" applyFont="1" applyAlignment="1">
      <alignment horizontal="center" vertical="center" wrapText="1"/>
    </xf>
    <xf numFmtId="0" fontId="18" fillId="0" borderId="20" xfId="0" applyFont="1" applyFill="1" applyBorder="1" applyAlignment="1">
      <alignment horizontal="justify" vertical="center" wrapText="1"/>
    </xf>
    <xf numFmtId="49" fontId="17" fillId="0" borderId="29"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0" fontId="18" fillId="0" borderId="20" xfId="0" applyFont="1" applyFill="1" applyBorder="1" applyAlignment="1" applyProtection="1">
      <alignment horizontal="justify" vertical="center" wrapText="1"/>
      <protection/>
    </xf>
    <xf numFmtId="0" fontId="17" fillId="0" borderId="20" xfId="0" applyFont="1" applyFill="1" applyBorder="1" applyAlignment="1" applyProtection="1">
      <alignment horizontal="justify" vertical="center" wrapText="1"/>
      <protection/>
    </xf>
    <xf numFmtId="4" fontId="17" fillId="0" borderId="20" xfId="0" applyNumberFormat="1" applyFont="1" applyFill="1" applyBorder="1" applyAlignment="1">
      <alignment horizontal="right" vertical="center" wrapText="1"/>
    </xf>
    <xf numFmtId="0" fontId="17" fillId="39" borderId="20" xfId="0" applyFont="1" applyFill="1" applyBorder="1" applyAlignment="1" applyProtection="1">
      <alignment horizontal="center" vertical="center" wrapText="1"/>
      <protection/>
    </xf>
    <xf numFmtId="49" fontId="17" fillId="39" borderId="20" xfId="0" applyNumberFormat="1" applyFont="1" applyFill="1" applyBorder="1" applyAlignment="1">
      <alignment horizontal="center" vertical="center" wrapText="1"/>
    </xf>
    <xf numFmtId="0" fontId="17" fillId="39" borderId="21" xfId="0" applyFont="1" applyFill="1" applyBorder="1" applyAlignment="1">
      <alignment horizontal="left" vertical="center" wrapText="1"/>
    </xf>
    <xf numFmtId="4" fontId="17" fillId="0" borderId="20" xfId="0" applyNumberFormat="1" applyFont="1" applyFill="1" applyBorder="1" applyAlignment="1">
      <alignment horizontal="center" vertical="center" wrapText="1"/>
    </xf>
    <xf numFmtId="4" fontId="17" fillId="0" borderId="0" xfId="0" applyNumberFormat="1" applyFont="1" applyAlignment="1">
      <alignment vertical="center" wrapText="1"/>
    </xf>
    <xf numFmtId="4" fontId="18" fillId="0" borderId="20" xfId="0" applyNumberFormat="1" applyFont="1" applyFill="1" applyBorder="1" applyAlignment="1">
      <alignment horizontal="right" vertical="center" wrapText="1"/>
    </xf>
    <xf numFmtId="4" fontId="17" fillId="34" borderId="25" xfId="0" applyNumberFormat="1" applyFont="1" applyFill="1" applyBorder="1" applyAlignment="1" applyProtection="1">
      <alignment horizontal="right" vertical="center" wrapText="1"/>
      <protection locked="0"/>
    </xf>
    <xf numFmtId="4" fontId="17" fillId="0" borderId="0" xfId="0" applyNumberFormat="1" applyFont="1" applyBorder="1" applyAlignment="1">
      <alignment vertical="center" wrapText="1"/>
    </xf>
    <xf numFmtId="4" fontId="18" fillId="0" borderId="20" xfId="0" applyNumberFormat="1" applyFont="1" applyFill="1" applyBorder="1" applyAlignment="1">
      <alignment vertical="center" wrapText="1"/>
    </xf>
    <xf numFmtId="1" fontId="17" fillId="0" borderId="29" xfId="0" applyNumberFormat="1" applyFont="1" applyFill="1" applyBorder="1" applyAlignment="1">
      <alignment horizontal="center" vertical="center" wrapText="1"/>
    </xf>
    <xf numFmtId="0" fontId="18" fillId="0" borderId="39" xfId="0" applyFont="1" applyFill="1" applyBorder="1" applyAlignment="1">
      <alignment horizontal="justify" vertical="center" wrapText="1"/>
    </xf>
    <xf numFmtId="4" fontId="17" fillId="34" borderId="20" xfId="0" applyNumberFormat="1" applyFont="1" applyFill="1" applyBorder="1" applyAlignment="1" applyProtection="1">
      <alignment horizontal="right" vertical="center" wrapText="1"/>
      <protection locked="0"/>
    </xf>
    <xf numFmtId="1" fontId="17" fillId="34" borderId="29" xfId="0" applyNumberFormat="1" applyFont="1" applyFill="1" applyBorder="1" applyAlignment="1">
      <alignment horizontal="center" vertical="center" wrapText="1"/>
    </xf>
    <xf numFmtId="49" fontId="17" fillId="34" borderId="29" xfId="0" applyNumberFormat="1" applyFont="1" applyFill="1" applyBorder="1" applyAlignment="1">
      <alignment horizontal="center" vertical="center" wrapText="1"/>
    </xf>
    <xf numFmtId="171" fontId="17" fillId="34" borderId="20" xfId="0" applyNumberFormat="1" applyFont="1" applyFill="1" applyBorder="1" applyAlignment="1">
      <alignment horizontal="right" vertical="center" wrapText="1"/>
    </xf>
    <xf numFmtId="4" fontId="18" fillId="34" borderId="20" xfId="0" applyNumberFormat="1" applyFont="1" applyFill="1" applyBorder="1" applyAlignment="1" applyProtection="1">
      <alignment horizontal="right" vertical="center" wrapText="1"/>
      <protection locked="0"/>
    </xf>
    <xf numFmtId="4" fontId="18" fillId="39" borderId="40" xfId="0" applyNumberFormat="1" applyFont="1" applyFill="1" applyBorder="1" applyAlignment="1">
      <alignment horizontal="right" vertical="center" wrapText="1"/>
    </xf>
    <xf numFmtId="0" fontId="17" fillId="0" borderId="39" xfId="0" applyFont="1" applyFill="1" applyBorder="1" applyAlignment="1">
      <alignment horizontal="justify" vertical="center" wrapText="1"/>
    </xf>
    <xf numFmtId="0" fontId="17" fillId="34" borderId="14" xfId="0" applyNumberFormat="1" applyFont="1" applyFill="1" applyBorder="1" applyAlignment="1">
      <alignment horizontal="justify" vertical="center" wrapText="1"/>
    </xf>
    <xf numFmtId="0" fontId="17" fillId="0" borderId="29" xfId="0" applyFont="1" applyBorder="1" applyAlignment="1">
      <alignment vertical="center" wrapText="1"/>
    </xf>
    <xf numFmtId="0" fontId="17" fillId="0" borderId="20" xfId="0" applyFont="1" applyBorder="1" applyAlignment="1">
      <alignment horizontal="justify" vertical="center" wrapText="1"/>
    </xf>
    <xf numFmtId="4" fontId="17" fillId="0" borderId="20" xfId="0" applyNumberFormat="1" applyFont="1" applyBorder="1" applyAlignment="1">
      <alignment horizontal="right" vertical="center" wrapText="1"/>
    </xf>
    <xf numFmtId="4" fontId="17" fillId="34" borderId="40" xfId="0" applyNumberFormat="1" applyFont="1" applyFill="1" applyBorder="1" applyAlignment="1" applyProtection="1">
      <alignment vertical="center" wrapText="1"/>
      <protection/>
    </xf>
    <xf numFmtId="4" fontId="77" fillId="35" borderId="26" xfId="0" applyNumberFormat="1" applyFont="1" applyFill="1" applyBorder="1" applyAlignment="1">
      <alignment horizontal="right" vertical="center" wrapText="1"/>
    </xf>
    <xf numFmtId="0" fontId="17" fillId="0" borderId="0" xfId="0" applyFont="1" applyBorder="1" applyAlignment="1">
      <alignment horizontal="justify" vertical="center" wrapText="1"/>
    </xf>
    <xf numFmtId="4" fontId="17" fillId="0" borderId="0" xfId="0" applyNumberFormat="1" applyFont="1" applyBorder="1" applyAlignment="1">
      <alignment horizontal="right" vertical="center" wrapText="1"/>
    </xf>
    <xf numFmtId="1" fontId="17" fillId="0" borderId="0" xfId="0" applyNumberFormat="1" applyFont="1" applyBorder="1" applyAlignment="1">
      <alignment horizontal="center" vertical="center" wrapText="1"/>
    </xf>
    <xf numFmtId="49" fontId="17" fillId="0" borderId="0" xfId="0" applyNumberFormat="1" applyFont="1" applyFill="1" applyBorder="1" applyAlignment="1">
      <alignment horizontal="center" vertical="center" wrapText="1"/>
    </xf>
    <xf numFmtId="1" fontId="17" fillId="0" borderId="0" xfId="0" applyNumberFormat="1" applyFont="1" applyFill="1" applyBorder="1" applyAlignment="1">
      <alignment horizontal="center" vertical="center" wrapText="1"/>
    </xf>
    <xf numFmtId="171" fontId="17" fillId="0" borderId="0" xfId="0" applyNumberFormat="1" applyFont="1" applyBorder="1" applyAlignment="1">
      <alignment horizontal="right" vertical="center" wrapText="1"/>
    </xf>
    <xf numFmtId="4" fontId="17" fillId="0" borderId="0" xfId="0" applyNumberFormat="1" applyFont="1" applyAlignment="1">
      <alignment horizontal="justify" vertical="center" wrapText="1"/>
    </xf>
    <xf numFmtId="0" fontId="18" fillId="0" borderId="20" xfId="0" applyFont="1" applyFill="1" applyBorder="1" applyAlignment="1">
      <alignment horizontal="left" vertical="center" wrapText="1"/>
    </xf>
    <xf numFmtId="0" fontId="17" fillId="34" borderId="20" xfId="0" applyFont="1" applyFill="1" applyBorder="1" applyAlignment="1" applyProtection="1">
      <alignment horizontal="left" vertical="center" wrapText="1"/>
      <protection/>
    </xf>
    <xf numFmtId="0" fontId="17" fillId="0" borderId="20" xfId="0" applyFont="1" applyFill="1" applyBorder="1" applyAlignment="1" applyProtection="1">
      <alignment horizontal="left" vertical="center" wrapText="1"/>
      <protection/>
    </xf>
    <xf numFmtId="0" fontId="18" fillId="34" borderId="20" xfId="0" applyFont="1" applyFill="1" applyBorder="1" applyAlignment="1" applyProtection="1">
      <alignment horizontal="left" vertical="center" wrapText="1"/>
      <protection/>
    </xf>
    <xf numFmtId="49" fontId="85" fillId="0" borderId="21" xfId="0" applyNumberFormat="1" applyFont="1" applyBorder="1" applyAlignment="1" applyProtection="1">
      <alignment horizontal="left" vertical="center" wrapText="1"/>
      <protection locked="0"/>
    </xf>
    <xf numFmtId="1" fontId="17" fillId="0" borderId="20" xfId="0" applyNumberFormat="1" applyFont="1" applyFill="1" applyBorder="1" applyAlignment="1">
      <alignment horizontal="center" vertical="center" wrapText="1"/>
    </xf>
    <xf numFmtId="0" fontId="17" fillId="0" borderId="20" xfId="0" applyNumberFormat="1" applyFont="1" applyFill="1" applyBorder="1" applyAlignment="1">
      <alignment horizontal="justify" vertical="center" wrapText="1"/>
    </xf>
    <xf numFmtId="171" fontId="18" fillId="0" borderId="0" xfId="0" applyNumberFormat="1" applyFont="1" applyBorder="1" applyAlignment="1">
      <alignment horizontal="center" vertical="center"/>
    </xf>
    <xf numFmtId="0" fontId="17" fillId="0" borderId="0" xfId="0" applyNumberFormat="1" applyFont="1" applyBorder="1" applyAlignment="1">
      <alignment horizontal="left" vertical="center" wrapText="1"/>
    </xf>
    <xf numFmtId="0" fontId="17" fillId="0" borderId="0" xfId="0" applyFont="1" applyBorder="1" applyAlignment="1">
      <alignment horizontal="left" vertical="center" wrapText="1"/>
    </xf>
    <xf numFmtId="0" fontId="19" fillId="0" borderId="0" xfId="0" applyFont="1" applyAlignment="1">
      <alignment horizontal="center" vertical="center" wrapText="1"/>
    </xf>
    <xf numFmtId="0" fontId="20" fillId="0" borderId="0" xfId="0" applyFont="1" applyFill="1" applyBorder="1" applyAlignment="1">
      <alignment horizontal="justify" vertical="center" wrapText="1"/>
    </xf>
    <xf numFmtId="0" fontId="76" fillId="35" borderId="20" xfId="0" applyFont="1" applyFill="1" applyBorder="1" applyAlignment="1">
      <alignment vertical="center" wrapText="1"/>
    </xf>
    <xf numFmtId="4" fontId="76" fillId="35" borderId="20" xfId="0" applyNumberFormat="1" applyFont="1" applyFill="1" applyBorder="1" applyAlignment="1">
      <alignment vertical="center" wrapText="1"/>
    </xf>
    <xf numFmtId="10" fontId="76" fillId="35" borderId="20" xfId="0" applyNumberFormat="1" applyFont="1" applyFill="1" applyBorder="1" applyAlignment="1">
      <alignment vertical="center" wrapText="1"/>
    </xf>
    <xf numFmtId="177" fontId="24" fillId="0" borderId="20" xfId="49" applyFont="1" applyFill="1" applyBorder="1" applyAlignment="1">
      <alignment horizontal="right" vertical="center" wrapText="1"/>
    </xf>
    <xf numFmtId="171" fontId="80" fillId="0" borderId="0" xfId="0" applyNumberFormat="1" applyFont="1" applyAlignment="1">
      <alignment vertical="center"/>
    </xf>
    <xf numFmtId="4" fontId="17" fillId="34" borderId="20" xfId="49" applyNumberFormat="1" applyFont="1" applyFill="1" applyBorder="1" applyAlignment="1">
      <alignment horizontal="right" vertical="center" wrapText="1"/>
    </xf>
    <xf numFmtId="1" fontId="17" fillId="34" borderId="20" xfId="0" applyNumberFormat="1" applyFont="1" applyFill="1" applyBorder="1" applyAlignment="1">
      <alignment horizontal="center" vertical="center" wrapText="1"/>
    </xf>
    <xf numFmtId="49" fontId="17" fillId="34" borderId="20" xfId="0" applyNumberFormat="1" applyFont="1" applyFill="1" applyBorder="1" applyAlignment="1">
      <alignment horizontal="center" vertical="center" wrapText="1"/>
    </xf>
    <xf numFmtId="0" fontId="17" fillId="34" borderId="20" xfId="0" applyNumberFormat="1" applyFont="1" applyFill="1" applyBorder="1" applyAlignment="1">
      <alignment horizontal="justify" vertical="center" wrapText="1"/>
    </xf>
    <xf numFmtId="0" fontId="86" fillId="34" borderId="0" xfId="0" applyFont="1" applyFill="1" applyAlignment="1">
      <alignment/>
    </xf>
    <xf numFmtId="171" fontId="86" fillId="34" borderId="0" xfId="0" applyNumberFormat="1" applyFont="1" applyFill="1" applyAlignment="1">
      <alignment/>
    </xf>
    <xf numFmtId="4" fontId="5" fillId="0" borderId="0" xfId="0" applyNumberFormat="1" applyFont="1" applyAlignment="1">
      <alignment vertical="center"/>
    </xf>
    <xf numFmtId="0" fontId="4" fillId="40" borderId="0" xfId="0" applyFont="1" applyFill="1" applyAlignment="1">
      <alignment/>
    </xf>
    <xf numFmtId="0" fontId="5" fillId="40" borderId="0" xfId="0" applyFont="1" applyFill="1" applyAlignment="1">
      <alignment/>
    </xf>
    <xf numFmtId="177" fontId="4" fillId="40" borderId="0" xfId="49" applyFont="1" applyFill="1" applyAlignment="1">
      <alignment/>
    </xf>
    <xf numFmtId="0" fontId="18" fillId="0" borderId="20" xfId="0" applyFont="1" applyBorder="1" applyAlignment="1">
      <alignment vertical="center" wrapText="1"/>
    </xf>
    <xf numFmtId="0" fontId="77" fillId="35" borderId="20" xfId="0" applyFont="1" applyFill="1" applyBorder="1" applyAlignment="1">
      <alignment horizontal="center" vertical="center" wrapText="1"/>
    </xf>
    <xf numFmtId="0" fontId="77" fillId="35" borderId="20" xfId="0" applyFont="1" applyFill="1" applyBorder="1" applyAlignment="1">
      <alignment vertical="center" wrapText="1"/>
    </xf>
    <xf numFmtId="4" fontId="77" fillId="35" borderId="20" xfId="0" applyNumberFormat="1" applyFont="1" applyFill="1" applyBorder="1" applyAlignment="1">
      <alignment horizontal="center" vertical="center" wrapText="1"/>
    </xf>
    <xf numFmtId="0" fontId="18" fillId="38" borderId="20" xfId="0" applyFont="1" applyFill="1" applyBorder="1" applyAlignment="1">
      <alignment horizontal="center" vertical="center" wrapText="1"/>
    </xf>
    <xf numFmtId="0" fontId="18" fillId="38" borderId="20" xfId="0" applyFont="1" applyFill="1" applyBorder="1" applyAlignment="1">
      <alignment vertical="center" wrapText="1"/>
    </xf>
    <xf numFmtId="4" fontId="18" fillId="38" borderId="20" xfId="0" applyNumberFormat="1" applyFont="1" applyFill="1" applyBorder="1" applyAlignment="1">
      <alignment horizontal="right" vertical="center" wrapText="1"/>
    </xf>
    <xf numFmtId="4" fontId="18" fillId="38" borderId="20" xfId="0" applyNumberFormat="1" applyFont="1" applyFill="1" applyBorder="1" applyAlignment="1">
      <alignment horizontal="center" vertical="center" wrapText="1"/>
    </xf>
    <xf numFmtId="0" fontId="18" fillId="37" borderId="20" xfId="0" applyFont="1" applyFill="1" applyBorder="1" applyAlignment="1">
      <alignment horizontal="center" vertical="center" wrapText="1"/>
    </xf>
    <xf numFmtId="4" fontId="18" fillId="37" borderId="20" xfId="0" applyNumberFormat="1" applyFont="1" applyFill="1" applyBorder="1" applyAlignment="1">
      <alignment horizontal="left" vertical="center" wrapText="1"/>
    </xf>
    <xf numFmtId="4" fontId="18" fillId="0" borderId="20" xfId="0" applyNumberFormat="1" applyFont="1" applyBorder="1" applyAlignment="1" applyProtection="1">
      <alignment horizontal="left" vertical="center" wrapText="1"/>
      <protection locked="0"/>
    </xf>
    <xf numFmtId="0" fontId="22" fillId="38" borderId="20" xfId="0" applyFont="1" applyFill="1" applyBorder="1" applyAlignment="1">
      <alignment vertical="center" wrapText="1"/>
    </xf>
    <xf numFmtId="0" fontId="17" fillId="38" borderId="20" xfId="0" applyFont="1" applyFill="1" applyBorder="1" applyAlignment="1">
      <alignment vertical="center" wrapText="1"/>
    </xf>
    <xf numFmtId="4" fontId="18" fillId="38" borderId="20" xfId="0" applyNumberFormat="1" applyFont="1" applyFill="1" applyBorder="1" applyAlignment="1" applyProtection="1">
      <alignment horizontal="right" vertical="center" wrapText="1"/>
      <protection locked="0"/>
    </xf>
    <xf numFmtId="0" fontId="18" fillId="0" borderId="20" xfId="0" applyFont="1" applyBorder="1" applyAlignment="1">
      <alignment horizontal="center" vertical="center" wrapText="1"/>
    </xf>
    <xf numFmtId="0" fontId="87" fillId="35" borderId="20" xfId="0" applyFont="1" applyFill="1" applyBorder="1" applyAlignment="1">
      <alignment horizontal="center" vertical="center" wrapText="1"/>
    </xf>
    <xf numFmtId="0" fontId="88" fillId="35" borderId="20" xfId="0" applyFont="1" applyFill="1" applyBorder="1" applyAlignment="1">
      <alignment horizontal="center" vertical="center" wrapText="1"/>
    </xf>
    <xf numFmtId="0" fontId="87" fillId="35" borderId="20" xfId="0" applyFont="1" applyFill="1" applyBorder="1" applyAlignment="1">
      <alignment vertical="center" wrapText="1"/>
    </xf>
    <xf numFmtId="4" fontId="88" fillId="35" borderId="20" xfId="0" applyNumberFormat="1" applyFont="1" applyFill="1" applyBorder="1" applyAlignment="1" applyProtection="1">
      <alignment horizontal="right" vertical="center" wrapText="1"/>
      <protection locked="0"/>
    </xf>
    <xf numFmtId="0" fontId="17" fillId="37" borderId="20" xfId="0" applyFont="1" applyFill="1" applyBorder="1" applyAlignment="1">
      <alignment vertical="center" wrapText="1"/>
    </xf>
    <xf numFmtId="49" fontId="17" fillId="37" borderId="20" xfId="0" applyNumberFormat="1" applyFont="1" applyFill="1" applyBorder="1" applyAlignment="1" applyProtection="1">
      <alignment horizontal="left" vertical="center" wrapText="1"/>
      <protection locked="0"/>
    </xf>
    <xf numFmtId="49" fontId="17" fillId="0" borderId="29" xfId="0" applyNumberFormat="1" applyFont="1" applyBorder="1" applyAlignment="1" applyProtection="1">
      <alignment horizontal="left" vertical="center" wrapText="1"/>
      <protection locked="0"/>
    </xf>
    <xf numFmtId="0" fontId="19" fillId="0" borderId="24" xfId="0" applyFont="1" applyFill="1" applyBorder="1" applyAlignment="1">
      <alignment vertical="center" wrapText="1"/>
    </xf>
    <xf numFmtId="0" fontId="20" fillId="0" borderId="24" xfId="0" applyFont="1" applyFill="1" applyBorder="1" applyAlignment="1">
      <alignment vertical="center" wrapText="1"/>
    </xf>
    <xf numFmtId="4" fontId="17" fillId="38" borderId="20" xfId="0" applyNumberFormat="1" applyFont="1" applyFill="1" applyBorder="1" applyAlignment="1">
      <alignment horizontal="center" vertical="center" wrapText="1"/>
    </xf>
    <xf numFmtId="49" fontId="17" fillId="38" borderId="20" xfId="0" applyNumberFormat="1" applyFont="1" applyFill="1" applyBorder="1" applyAlignment="1">
      <alignment horizontal="center" vertical="center" wrapText="1"/>
    </xf>
    <xf numFmtId="0" fontId="17" fillId="38" borderId="20" xfId="0" applyNumberFormat="1" applyFont="1" applyFill="1" applyBorder="1" applyAlignment="1">
      <alignment horizontal="justify" vertical="center" wrapText="1"/>
    </xf>
    <xf numFmtId="4" fontId="18" fillId="38" borderId="20" xfId="0" applyNumberFormat="1" applyFont="1" applyFill="1" applyBorder="1" applyAlignment="1">
      <alignment horizontal="right" vertical="center" wrapText="1"/>
    </xf>
    <xf numFmtId="4" fontId="17" fillId="34" borderId="20" xfId="0" applyNumberFormat="1" applyFont="1" applyFill="1" applyBorder="1" applyAlignment="1" applyProtection="1">
      <alignment horizontal="right" vertical="center" wrapText="1"/>
      <protection locked="0"/>
    </xf>
    <xf numFmtId="175" fontId="17" fillId="0" borderId="0" xfId="50" applyFont="1" applyAlignment="1">
      <alignment vertical="center" wrapText="1"/>
    </xf>
    <xf numFmtId="4" fontId="17" fillId="34" borderId="20" xfId="0" applyNumberFormat="1" applyFont="1" applyFill="1" applyBorder="1" applyAlignment="1" applyProtection="1">
      <alignment horizontal="right" vertical="center" wrapText="1"/>
      <protection locked="0"/>
    </xf>
    <xf numFmtId="49" fontId="17" fillId="0" borderId="20" xfId="0" applyNumberFormat="1" applyFont="1" applyBorder="1" applyAlignment="1" applyProtection="1">
      <alignment horizontal="left" vertical="center" wrapText="1"/>
      <protection locked="0"/>
    </xf>
    <xf numFmtId="182" fontId="20" fillId="0" borderId="0" xfId="0" applyNumberFormat="1" applyFont="1" applyFill="1" applyAlignment="1">
      <alignment vertical="center" wrapText="1"/>
    </xf>
    <xf numFmtId="0" fontId="0" fillId="0" borderId="20" xfId="0" applyBorder="1" applyAlignment="1">
      <alignment vertical="center" wrapText="1"/>
    </xf>
    <xf numFmtId="1" fontId="17" fillId="38" borderId="20" xfId="0" applyNumberFormat="1" applyFont="1" applyFill="1" applyBorder="1" applyAlignment="1">
      <alignment horizontal="center" vertical="center" wrapText="1"/>
    </xf>
    <xf numFmtId="171" fontId="17" fillId="38" borderId="20" xfId="0" applyNumberFormat="1" applyFont="1" applyFill="1" applyBorder="1" applyAlignment="1">
      <alignment horizontal="right" vertical="center" wrapText="1"/>
    </xf>
    <xf numFmtId="0" fontId="1" fillId="0" borderId="20" xfId="0" applyFont="1" applyBorder="1" applyAlignment="1">
      <alignment vertical="center" wrapText="1"/>
    </xf>
    <xf numFmtId="1" fontId="17" fillId="38" borderId="29" xfId="0" applyNumberFormat="1" applyFont="1" applyFill="1" applyBorder="1" applyAlignment="1">
      <alignment horizontal="center" vertical="center" wrapText="1"/>
    </xf>
    <xf numFmtId="49" fontId="17" fillId="38" borderId="29" xfId="0" applyNumberFormat="1" applyFont="1" applyFill="1" applyBorder="1" applyAlignment="1">
      <alignment horizontal="center" vertical="center" wrapText="1"/>
    </xf>
    <xf numFmtId="0" fontId="17" fillId="38" borderId="21" xfId="0" applyNumberFormat="1" applyFont="1" applyFill="1" applyBorder="1" applyAlignment="1">
      <alignment horizontal="justify" vertical="center" wrapText="1"/>
    </xf>
    <xf numFmtId="4" fontId="17" fillId="38" borderId="25" xfId="0" applyNumberFormat="1" applyFont="1" applyFill="1" applyBorder="1" applyAlignment="1" applyProtection="1">
      <alignment horizontal="right" vertical="center" wrapText="1"/>
      <protection locked="0"/>
    </xf>
    <xf numFmtId="4" fontId="17" fillId="34" borderId="20" xfId="0" applyNumberFormat="1" applyFont="1" applyFill="1" applyBorder="1" applyAlignment="1" applyProtection="1">
      <alignment horizontal="right" vertical="center" wrapText="1"/>
      <protection locked="0"/>
    </xf>
    <xf numFmtId="0" fontId="76" fillId="35" borderId="20" xfId="0" applyFont="1" applyFill="1" applyBorder="1" applyAlignment="1">
      <alignment horizontal="center" vertical="center" wrapText="1"/>
    </xf>
    <xf numFmtId="4" fontId="20" fillId="0" borderId="0" xfId="0" applyNumberFormat="1" applyFont="1" applyFill="1" applyAlignment="1">
      <alignment vertical="center" wrapText="1"/>
    </xf>
    <xf numFmtId="0" fontId="17" fillId="38" borderId="20" xfId="0" applyFont="1" applyFill="1" applyBorder="1" applyAlignment="1" applyProtection="1">
      <alignment horizontal="justify" vertical="center" wrapText="1"/>
      <protection/>
    </xf>
    <xf numFmtId="4" fontId="17" fillId="38" borderId="20" xfId="0" applyNumberFormat="1" applyFont="1" applyFill="1" applyBorder="1" applyAlignment="1" applyProtection="1">
      <alignment horizontal="right" vertical="center" wrapText="1"/>
      <protection locked="0"/>
    </xf>
    <xf numFmtId="0" fontId="17" fillId="34" borderId="0" xfId="0" applyFont="1" applyFill="1" applyBorder="1" applyAlignment="1">
      <alignment vertical="center" wrapText="1"/>
    </xf>
    <xf numFmtId="0" fontId="18" fillId="34" borderId="0" xfId="0" applyFont="1" applyFill="1" applyBorder="1" applyAlignment="1">
      <alignment horizontal="center" vertical="center" wrapText="1"/>
    </xf>
    <xf numFmtId="171" fontId="17" fillId="34" borderId="0" xfId="0" applyNumberFormat="1" applyFont="1" applyFill="1" applyBorder="1" applyAlignment="1">
      <alignment vertical="center" wrapText="1"/>
    </xf>
    <xf numFmtId="4" fontId="17" fillId="34" borderId="0" xfId="0" applyNumberFormat="1" applyFont="1" applyFill="1" applyBorder="1" applyAlignment="1">
      <alignment vertical="center" wrapText="1"/>
    </xf>
    <xf numFmtId="49" fontId="17" fillId="34" borderId="0" xfId="0" applyNumberFormat="1" applyFont="1" applyFill="1" applyBorder="1" applyAlignment="1">
      <alignment horizontal="justify" vertical="center" wrapText="1"/>
    </xf>
    <xf numFmtId="181" fontId="17" fillId="34" borderId="0" xfId="0" applyNumberFormat="1" applyFont="1" applyFill="1" applyBorder="1" applyAlignment="1">
      <alignment vertical="center" wrapText="1"/>
    </xf>
    <xf numFmtId="0" fontId="17" fillId="38" borderId="20" xfId="0" applyFont="1" applyFill="1" applyBorder="1" applyAlignment="1" applyProtection="1">
      <alignment horizontal="center" vertical="center" wrapText="1"/>
      <protection/>
    </xf>
    <xf numFmtId="0" fontId="17" fillId="38" borderId="20" xfId="0" applyFont="1" applyFill="1" applyBorder="1" applyAlignment="1">
      <alignment horizontal="left" vertical="center" wrapText="1"/>
    </xf>
    <xf numFmtId="171" fontId="20" fillId="41" borderId="20" xfId="0" applyNumberFormat="1" applyFont="1" applyFill="1" applyBorder="1" applyAlignment="1">
      <alignment vertical="center" wrapText="1"/>
    </xf>
    <xf numFmtId="4" fontId="18" fillId="34" borderId="20" xfId="0" applyNumberFormat="1" applyFont="1" applyFill="1" applyBorder="1" applyAlignment="1" applyProtection="1">
      <alignment horizontal="right" vertical="center" wrapText="1"/>
      <protection locked="0"/>
    </xf>
    <xf numFmtId="171" fontId="88" fillId="35" borderId="20" xfId="0" applyNumberFormat="1" applyFont="1" applyFill="1" applyBorder="1" applyAlignment="1">
      <alignment vertical="center"/>
    </xf>
    <xf numFmtId="0" fontId="78" fillId="35" borderId="20" xfId="0" applyFont="1" applyFill="1" applyBorder="1" applyAlignment="1">
      <alignment vertical="center"/>
    </xf>
    <xf numFmtId="4" fontId="20" fillId="34" borderId="20" xfId="0" applyNumberFormat="1" applyFont="1" applyFill="1" applyBorder="1" applyAlignment="1">
      <alignment vertical="center" wrapText="1"/>
    </xf>
    <xf numFmtId="4" fontId="0" fillId="0" borderId="20" xfId="0" applyNumberFormat="1" applyBorder="1" applyAlignment="1">
      <alignment vertical="center" wrapText="1"/>
    </xf>
    <xf numFmtId="177" fontId="17" fillId="37" borderId="0" xfId="49" applyFont="1" applyFill="1" applyBorder="1" applyAlignment="1">
      <alignment horizontal="right" vertical="center" wrapText="1"/>
    </xf>
    <xf numFmtId="0" fontId="76" fillId="35" borderId="21" xfId="0" applyFont="1" applyFill="1" applyBorder="1" applyAlignment="1">
      <alignment horizontal="center" vertical="center"/>
    </xf>
    <xf numFmtId="0" fontId="76" fillId="35" borderId="22" xfId="0" applyFont="1" applyFill="1" applyBorder="1" applyAlignment="1">
      <alignment horizontal="center" vertical="center"/>
    </xf>
    <xf numFmtId="0" fontId="19" fillId="0" borderId="21" xfId="0" applyFont="1" applyFill="1" applyBorder="1" applyAlignment="1">
      <alignment horizontal="left" vertical="center"/>
    </xf>
    <xf numFmtId="0" fontId="19" fillId="0" borderId="22" xfId="0" applyFont="1" applyFill="1" applyBorder="1" applyAlignment="1">
      <alignment horizontal="left" vertical="center"/>
    </xf>
    <xf numFmtId="0" fontId="19" fillId="0" borderId="0" xfId="0" applyFont="1" applyAlignment="1">
      <alignment horizontal="center" vertical="center"/>
    </xf>
    <xf numFmtId="4" fontId="20" fillId="34" borderId="0" xfId="0" applyNumberFormat="1" applyFont="1" applyFill="1" applyAlignment="1">
      <alignment horizontal="left" vertical="center" wrapText="1"/>
    </xf>
    <xf numFmtId="0" fontId="18" fillId="0" borderId="0" xfId="0" applyFont="1" applyAlignment="1">
      <alignment horizontal="center" vertical="center"/>
    </xf>
    <xf numFmtId="0" fontId="18" fillId="0" borderId="0" xfId="0" applyNumberFormat="1" applyFont="1" applyAlignment="1">
      <alignment horizontal="center" vertical="center"/>
    </xf>
    <xf numFmtId="0" fontId="18" fillId="0" borderId="0" xfId="0" applyFont="1" applyBorder="1" applyAlignment="1">
      <alignment horizontal="center" vertical="center"/>
    </xf>
    <xf numFmtId="0" fontId="1" fillId="0" borderId="0" xfId="0" applyFont="1" applyAlignment="1">
      <alignment horizontal="center"/>
    </xf>
    <xf numFmtId="49" fontId="1" fillId="0" borderId="0" xfId="0" applyNumberFormat="1" applyFont="1" applyAlignment="1">
      <alignment horizontal="center"/>
    </xf>
    <xf numFmtId="0" fontId="18" fillId="0" borderId="0" xfId="0" applyFont="1" applyAlignment="1">
      <alignment horizontal="center"/>
    </xf>
    <xf numFmtId="49" fontId="18" fillId="0" borderId="0" xfId="0" applyNumberFormat="1" applyFont="1" applyAlignment="1">
      <alignment horizontal="center"/>
    </xf>
    <xf numFmtId="2" fontId="18" fillId="0" borderId="0" xfId="0" applyNumberFormat="1" applyFont="1" applyAlignment="1">
      <alignment horizontal="center" vertical="center" wrapText="1"/>
    </xf>
    <xf numFmtId="0" fontId="77" fillId="35" borderId="23" xfId="0" applyFont="1" applyFill="1" applyBorder="1" applyAlignment="1">
      <alignment horizontal="center" vertical="center" wrapText="1"/>
    </xf>
    <xf numFmtId="0" fontId="77" fillId="35" borderId="41" xfId="0" applyFont="1" applyFill="1" applyBorder="1" applyAlignment="1">
      <alignment horizontal="center" vertical="center" wrapText="1"/>
    </xf>
    <xf numFmtId="4" fontId="77" fillId="35" borderId="23" xfId="0" applyNumberFormat="1" applyFont="1" applyFill="1" applyBorder="1" applyAlignment="1">
      <alignment horizontal="center" vertical="center" wrapText="1"/>
    </xf>
    <xf numFmtId="4" fontId="77" fillId="35" borderId="41" xfId="0" applyNumberFormat="1" applyFont="1" applyFill="1" applyBorder="1" applyAlignment="1">
      <alignment horizontal="center" vertical="center" wrapText="1"/>
    </xf>
    <xf numFmtId="0" fontId="18" fillId="0" borderId="37" xfId="0" applyFont="1" applyBorder="1" applyAlignment="1">
      <alignment horizontal="center" vertical="center" wrapText="1"/>
    </xf>
    <xf numFmtId="0" fontId="77" fillId="35" borderId="42" xfId="0" applyFont="1" applyFill="1" applyBorder="1" applyAlignment="1">
      <alignment horizontal="center" vertical="center" wrapText="1"/>
    </xf>
    <xf numFmtId="0" fontId="77" fillId="35" borderId="43" xfId="0" applyFont="1" applyFill="1" applyBorder="1" applyAlignment="1">
      <alignment horizontal="center" vertical="center" wrapText="1"/>
    </xf>
    <xf numFmtId="0" fontId="17" fillId="42" borderId="16" xfId="0" applyFont="1" applyFill="1" applyBorder="1" applyAlignment="1">
      <alignment horizontal="justify" vertical="center" wrapText="1"/>
    </xf>
    <xf numFmtId="0" fontId="17" fillId="42" borderId="17" xfId="0" applyFont="1" applyFill="1" applyBorder="1" applyAlignment="1">
      <alignment horizontal="justify" vertical="center" wrapText="1"/>
    </xf>
    <xf numFmtId="0" fontId="17" fillId="42" borderId="18" xfId="0" applyFont="1" applyFill="1" applyBorder="1" applyAlignment="1">
      <alignment horizontal="justify" vertical="center" wrapText="1"/>
    </xf>
    <xf numFmtId="0" fontId="18" fillId="0" borderId="0" xfId="0" applyFont="1" applyAlignment="1">
      <alignment horizontal="left" vertical="center" wrapText="1"/>
    </xf>
    <xf numFmtId="0" fontId="18" fillId="0" borderId="0" xfId="0" applyFont="1" applyAlignment="1">
      <alignment horizontal="center" vertical="center" wrapText="1"/>
    </xf>
    <xf numFmtId="0" fontId="14" fillId="0" borderId="0" xfId="0" applyFont="1" applyAlignment="1">
      <alignment horizontal="center"/>
    </xf>
    <xf numFmtId="0" fontId="3" fillId="0" borderId="0" xfId="0" applyFont="1" applyAlignment="1">
      <alignment horizontal="center"/>
    </xf>
    <xf numFmtId="0" fontId="0" fillId="0" borderId="0" xfId="0" applyFont="1" applyAlignment="1">
      <alignment/>
    </xf>
    <xf numFmtId="0" fontId="0" fillId="0" borderId="19" xfId="0" applyFont="1" applyBorder="1" applyAlignment="1">
      <alignment/>
    </xf>
    <xf numFmtId="0" fontId="82" fillId="35" borderId="16" xfId="0" applyFont="1" applyFill="1" applyBorder="1" applyAlignment="1">
      <alignment horizontal="center"/>
    </xf>
    <xf numFmtId="0" fontId="82" fillId="35" borderId="18" xfId="0" applyFont="1" applyFill="1" applyBorder="1" applyAlignment="1">
      <alignment horizontal="center"/>
    </xf>
    <xf numFmtId="0" fontId="0" fillId="0" borderId="16" xfId="0" applyFont="1" applyBorder="1" applyAlignment="1">
      <alignment/>
    </xf>
    <xf numFmtId="0" fontId="0" fillId="0" borderId="18" xfId="0" applyFont="1" applyBorder="1" applyAlignment="1">
      <alignment/>
    </xf>
    <xf numFmtId="0" fontId="1" fillId="0" borderId="0" xfId="0" applyFont="1" applyAlignment="1">
      <alignment/>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84" fillId="35" borderId="16" xfId="0" applyFont="1" applyFill="1" applyBorder="1" applyAlignment="1">
      <alignment wrapText="1"/>
    </xf>
    <xf numFmtId="0" fontId="89" fillId="35" borderId="18" xfId="0" applyFont="1" applyFill="1" applyBorder="1" applyAlignment="1">
      <alignment wrapText="1"/>
    </xf>
    <xf numFmtId="0" fontId="83" fillId="35" borderId="16" xfId="0" applyFont="1" applyFill="1" applyBorder="1" applyAlignment="1">
      <alignment/>
    </xf>
    <xf numFmtId="0" fontId="83" fillId="35" borderId="18" xfId="0" applyFont="1" applyFill="1" applyBorder="1" applyAlignment="1">
      <alignment/>
    </xf>
    <xf numFmtId="0" fontId="0" fillId="0" borderId="34" xfId="0" applyFont="1" applyBorder="1" applyAlignment="1">
      <alignment/>
    </xf>
    <xf numFmtId="4" fontId="17" fillId="34" borderId="21" xfId="0" applyNumberFormat="1" applyFont="1" applyFill="1" applyBorder="1" applyAlignment="1" applyProtection="1">
      <alignment horizontal="right" vertical="center" wrapText="1"/>
      <protection locked="0"/>
    </xf>
    <xf numFmtId="4" fontId="17" fillId="34" borderId="22" xfId="0" applyNumberFormat="1" applyFont="1" applyFill="1" applyBorder="1" applyAlignment="1" applyProtection="1">
      <alignment horizontal="right" vertical="center" wrapText="1"/>
      <protection locked="0"/>
    </xf>
    <xf numFmtId="0" fontId="0" fillId="0" borderId="21" xfId="0" applyBorder="1" applyAlignment="1">
      <alignment horizontal="left" vertical="center" wrapText="1"/>
    </xf>
    <xf numFmtId="0" fontId="0" fillId="0" borderId="22" xfId="0" applyBorder="1" applyAlignment="1">
      <alignment horizontal="left" vertical="center" wrapText="1"/>
    </xf>
    <xf numFmtId="177" fontId="76" fillId="35" borderId="21" xfId="49" applyFont="1" applyFill="1" applyBorder="1" applyAlignment="1">
      <alignment horizontal="right" vertical="center" wrapText="1"/>
    </xf>
    <xf numFmtId="177" fontId="76" fillId="35" borderId="22" xfId="49" applyFont="1" applyFill="1" applyBorder="1" applyAlignment="1">
      <alignment horizontal="right" vertical="center" wrapText="1"/>
    </xf>
    <xf numFmtId="0" fontId="76" fillId="35" borderId="20" xfId="0" applyFont="1" applyFill="1" applyBorder="1" applyAlignment="1">
      <alignment horizontal="center" vertical="center" wrapText="1"/>
    </xf>
    <xf numFmtId="0" fontId="19" fillId="0" borderId="0" xfId="0" applyFont="1" applyAlignment="1">
      <alignment horizontal="center" vertical="center" wrapText="1"/>
    </xf>
    <xf numFmtId="0" fontId="5" fillId="0" borderId="21" xfId="0" applyFont="1" applyFill="1" applyBorder="1" applyAlignment="1">
      <alignment horizontal="justify" vertical="center" wrapText="1"/>
    </xf>
    <xf numFmtId="0" fontId="5" fillId="0" borderId="35" xfId="0" applyFont="1" applyFill="1" applyBorder="1" applyAlignment="1">
      <alignment horizontal="justify" vertical="center" wrapText="1"/>
    </xf>
    <xf numFmtId="0" fontId="5" fillId="0" borderId="22" xfId="0" applyFont="1" applyFill="1" applyBorder="1" applyAlignment="1">
      <alignment horizontal="justify" vertical="center" wrapText="1"/>
    </xf>
    <xf numFmtId="0" fontId="76" fillId="35" borderId="21" xfId="0" applyFont="1" applyFill="1" applyBorder="1" applyAlignment="1">
      <alignment horizontal="left" vertical="center" wrapText="1"/>
    </xf>
    <xf numFmtId="0" fontId="76" fillId="35" borderId="35" xfId="0" applyFont="1" applyFill="1" applyBorder="1" applyAlignment="1">
      <alignment horizontal="left" vertical="center" wrapText="1"/>
    </xf>
    <xf numFmtId="0" fontId="76" fillId="35" borderId="22" xfId="0" applyFont="1" applyFill="1" applyBorder="1" applyAlignment="1">
      <alignment horizontal="left" vertical="center" wrapText="1"/>
    </xf>
    <xf numFmtId="0" fontId="20" fillId="0" borderId="21" xfId="0" applyFont="1" applyFill="1" applyBorder="1" applyAlignment="1">
      <alignment horizontal="justify" vertical="center" wrapText="1"/>
    </xf>
    <xf numFmtId="0" fontId="20" fillId="0" borderId="35" xfId="0" applyFont="1" applyFill="1" applyBorder="1" applyAlignment="1">
      <alignment horizontal="justify" vertical="center" wrapText="1"/>
    </xf>
    <xf numFmtId="0" fontId="20" fillId="0" borderId="22" xfId="0" applyFont="1" applyFill="1" applyBorder="1" applyAlignment="1">
      <alignment horizontal="justify" vertical="center" wrapText="1"/>
    </xf>
    <xf numFmtId="0" fontId="20" fillId="0" borderId="0" xfId="0" applyFont="1" applyFill="1" applyBorder="1" applyAlignment="1">
      <alignment horizontal="justify" vertical="center" wrapText="1"/>
    </xf>
    <xf numFmtId="0" fontId="84" fillId="43" borderId="20" xfId="0" applyFont="1" applyFill="1" applyBorder="1" applyAlignment="1">
      <alignment horizontal="center" vertical="center" wrapText="1"/>
    </xf>
    <xf numFmtId="0" fontId="5" fillId="0" borderId="0" xfId="0" applyFont="1" applyFill="1" applyAlignment="1">
      <alignment horizontal="justify" vertical="center" wrapText="1"/>
    </xf>
    <xf numFmtId="177" fontId="17" fillId="0" borderId="21" xfId="49" applyFont="1" applyBorder="1" applyAlignment="1">
      <alignment horizontal="right" vertical="center" wrapText="1"/>
    </xf>
    <xf numFmtId="177" fontId="17" fillId="0" borderId="22" xfId="49" applyFont="1" applyBorder="1" applyAlignment="1">
      <alignment horizontal="right" vertical="center" wrapText="1"/>
    </xf>
    <xf numFmtId="49" fontId="17" fillId="0" borderId="21" xfId="0" applyNumberFormat="1" applyFont="1" applyBorder="1" applyAlignment="1" applyProtection="1">
      <alignment horizontal="left" vertical="center" wrapText="1"/>
      <protection locked="0"/>
    </xf>
    <xf numFmtId="49" fontId="17" fillId="0" borderId="35" xfId="0" applyNumberFormat="1" applyFont="1" applyBorder="1" applyAlignment="1" applyProtection="1">
      <alignment horizontal="left" vertical="center" wrapText="1"/>
      <protection locked="0"/>
    </xf>
    <xf numFmtId="49" fontId="17" fillId="0" borderId="22" xfId="0" applyNumberFormat="1" applyFont="1" applyBorder="1" applyAlignment="1" applyProtection="1">
      <alignment horizontal="left" vertical="center" wrapText="1"/>
      <protection locked="0"/>
    </xf>
    <xf numFmtId="4" fontId="84" fillId="43" borderId="21" xfId="0" applyNumberFormat="1" applyFont="1" applyFill="1" applyBorder="1" applyAlignment="1">
      <alignment horizontal="right" vertical="center" wrapText="1"/>
    </xf>
    <xf numFmtId="0" fontId="84" fillId="43" borderId="22" xfId="0" applyFont="1" applyFill="1" applyBorder="1" applyAlignment="1">
      <alignment horizontal="right" vertical="center" wrapText="1"/>
    </xf>
    <xf numFmtId="0" fontId="20" fillId="34" borderId="21" xfId="0" applyFont="1" applyFill="1" applyBorder="1" applyAlignment="1">
      <alignment horizontal="left" vertical="center" wrapText="1"/>
    </xf>
    <xf numFmtId="0" fontId="20" fillId="34" borderId="35" xfId="0" applyFont="1" applyFill="1" applyBorder="1" applyAlignment="1">
      <alignment horizontal="left" vertical="center" wrapText="1"/>
    </xf>
    <xf numFmtId="0" fontId="20" fillId="34" borderId="22" xfId="0" applyFont="1" applyFill="1" applyBorder="1" applyAlignment="1">
      <alignment horizontal="left" vertical="center" wrapText="1"/>
    </xf>
    <xf numFmtId="171" fontId="84" fillId="43" borderId="20" xfId="0" applyNumberFormat="1" applyFont="1" applyFill="1" applyBorder="1" applyAlignment="1">
      <alignment horizontal="center" vertical="center" wrapText="1"/>
    </xf>
    <xf numFmtId="171" fontId="84" fillId="43" borderId="21" xfId="0" applyNumberFormat="1" applyFont="1" applyFill="1" applyBorder="1" applyAlignment="1">
      <alignment horizontal="center" vertical="center" wrapText="1"/>
    </xf>
    <xf numFmtId="0" fontId="84" fillId="43" borderId="22" xfId="0" applyFont="1" applyFill="1" applyBorder="1" applyAlignment="1">
      <alignment horizontal="center" vertical="center" wrapText="1"/>
    </xf>
    <xf numFmtId="0" fontId="84" fillId="43" borderId="21" xfId="0" applyFont="1" applyFill="1" applyBorder="1" applyAlignment="1">
      <alignment horizontal="center" vertical="center" wrapText="1"/>
    </xf>
    <xf numFmtId="0" fontId="84" fillId="43" borderId="35" xfId="0" applyFont="1" applyFill="1" applyBorder="1" applyAlignment="1">
      <alignment horizontal="center" vertical="center" wrapText="1"/>
    </xf>
    <xf numFmtId="4" fontId="20" fillId="34" borderId="21" xfId="49" applyNumberFormat="1" applyFont="1" applyFill="1" applyBorder="1" applyAlignment="1">
      <alignment horizontal="right" vertical="center" wrapText="1"/>
    </xf>
    <xf numFmtId="4" fontId="20" fillId="34" borderId="22" xfId="49" applyNumberFormat="1" applyFont="1" applyFill="1" applyBorder="1" applyAlignment="1">
      <alignment horizontal="right" vertical="center" wrapText="1"/>
    </xf>
    <xf numFmtId="0" fontId="5" fillId="34" borderId="21" xfId="0" applyFont="1" applyFill="1" applyBorder="1" applyAlignment="1">
      <alignment horizontal="left" vertical="center" wrapText="1"/>
    </xf>
    <xf numFmtId="0" fontId="5" fillId="34" borderId="35" xfId="0" applyFont="1" applyFill="1" applyBorder="1" applyAlignment="1">
      <alignment horizontal="left" vertical="center" wrapText="1"/>
    </xf>
    <xf numFmtId="0" fontId="5" fillId="34" borderId="44" xfId="0" applyFont="1" applyFill="1" applyBorder="1" applyAlignment="1">
      <alignment horizontal="left" vertical="center" wrapText="1"/>
    </xf>
    <xf numFmtId="171" fontId="5" fillId="34" borderId="45" xfId="0" applyNumberFormat="1" applyFont="1" applyFill="1" applyBorder="1" applyAlignment="1">
      <alignment horizontal="center" vertical="center" wrapText="1"/>
    </xf>
    <xf numFmtId="171" fontId="5" fillId="34" borderId="22" xfId="0" applyNumberFormat="1" applyFont="1" applyFill="1" applyBorder="1" applyAlignment="1">
      <alignment horizontal="center" vertical="center" wrapText="1"/>
    </xf>
    <xf numFmtId="0" fontId="4" fillId="0" borderId="0" xfId="0" applyFont="1" applyAlignment="1">
      <alignment horizontal="center"/>
    </xf>
    <xf numFmtId="0" fontId="84" fillId="43" borderId="0" xfId="0" applyFont="1" applyFill="1" applyAlignment="1">
      <alignment horizontal="center" vertical="center" wrapText="1"/>
    </xf>
    <xf numFmtId="0" fontId="4" fillId="33" borderId="0" xfId="0" applyFont="1" applyFill="1" applyAlignment="1">
      <alignment horizontal="left" vertical="center" wrapText="1"/>
    </xf>
    <xf numFmtId="4" fontId="5" fillId="40" borderId="21" xfId="49" applyNumberFormat="1" applyFont="1" applyFill="1" applyBorder="1" applyAlignment="1">
      <alignment horizontal="right" vertical="center" wrapText="1"/>
    </xf>
    <xf numFmtId="4" fontId="5" fillId="40" borderId="22" xfId="49" applyNumberFormat="1" applyFont="1" applyFill="1" applyBorder="1" applyAlignment="1">
      <alignment horizontal="right" vertical="center" wrapText="1"/>
    </xf>
    <xf numFmtId="0" fontId="5" fillId="0" borderId="0" xfId="0" applyFont="1" applyFill="1" applyAlignment="1">
      <alignment horizontal="left" vertical="center" wrapText="1"/>
    </xf>
    <xf numFmtId="49" fontId="16" fillId="0" borderId="0" xfId="0" applyNumberFormat="1" applyFont="1" applyFill="1" applyBorder="1" applyAlignment="1">
      <alignment horizontal="center" vertical="center" wrapText="1"/>
    </xf>
    <xf numFmtId="49" fontId="76" fillId="35" borderId="16" xfId="0" applyNumberFormat="1" applyFont="1" applyFill="1" applyBorder="1" applyAlignment="1">
      <alignment horizontal="center" vertical="center" wrapText="1"/>
    </xf>
    <xf numFmtId="49" fontId="76" fillId="35" borderId="18" xfId="0" applyNumberFormat="1" applyFont="1" applyFill="1" applyBorder="1" applyAlignment="1">
      <alignment horizontal="center" vertical="center" wrapText="1"/>
    </xf>
    <xf numFmtId="49" fontId="16" fillId="0" borderId="0" xfId="0" applyNumberFormat="1" applyFont="1" applyFill="1" applyBorder="1" applyAlignment="1">
      <alignment horizontal="center" vertical="center"/>
    </xf>
    <xf numFmtId="49" fontId="88" fillId="35" borderId="20"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wrapText="1"/>
    </xf>
    <xf numFmtId="49" fontId="76" fillId="35" borderId="30" xfId="0" applyNumberFormat="1" applyFont="1" applyFill="1" applyBorder="1" applyAlignment="1">
      <alignment horizontal="center" vertical="center" wrapText="1"/>
    </xf>
    <xf numFmtId="49" fontId="76" fillId="35" borderId="15"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49" fontId="77" fillId="35" borderId="20" xfId="0" applyNumberFormat="1" applyFont="1" applyFill="1" applyBorder="1" applyAlignment="1">
      <alignment horizontal="center" vertical="center" wrapText="1"/>
    </xf>
    <xf numFmtId="0" fontId="90" fillId="43" borderId="0" xfId="0" applyFont="1" applyFill="1" applyAlignment="1">
      <alignment horizontal="center"/>
    </xf>
    <xf numFmtId="4" fontId="17" fillId="0" borderId="20" xfId="49" applyNumberFormat="1" applyFont="1" applyBorder="1" applyAlignment="1">
      <alignment horizontal="righ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171450</xdr:colOff>
      <xdr:row>0</xdr:row>
      <xdr:rowOff>123825</xdr:rowOff>
    </xdr:from>
    <xdr:to>
      <xdr:col>3</xdr:col>
      <xdr:colOff>533400</xdr:colOff>
      <xdr:row>2</xdr:row>
      <xdr:rowOff>190500</xdr:rowOff>
    </xdr:to>
    <xdr:pic>
      <xdr:nvPicPr>
        <xdr:cNvPr id="1" name="2 Imagen"/>
        <xdr:cNvPicPr preferRelativeResize="1">
          <a:picLocks noChangeAspect="1"/>
        </xdr:cNvPicPr>
      </xdr:nvPicPr>
      <xdr:blipFill>
        <a:blip r:embed="rId1"/>
        <a:stretch>
          <a:fillRect/>
        </a:stretch>
      </xdr:blipFill>
      <xdr:spPr>
        <a:xfrm>
          <a:off x="5753100" y="123825"/>
          <a:ext cx="166687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2219325</xdr:colOff>
      <xdr:row>0</xdr:row>
      <xdr:rowOff>123825</xdr:rowOff>
    </xdr:from>
    <xdr:to>
      <xdr:col>3</xdr:col>
      <xdr:colOff>3657600</xdr:colOff>
      <xdr:row>2</xdr:row>
      <xdr:rowOff>38100</xdr:rowOff>
    </xdr:to>
    <xdr:pic>
      <xdr:nvPicPr>
        <xdr:cNvPr id="1" name="1 Imagen"/>
        <xdr:cNvPicPr preferRelativeResize="1">
          <a:picLocks noChangeAspect="1"/>
        </xdr:cNvPicPr>
      </xdr:nvPicPr>
      <xdr:blipFill>
        <a:blip r:embed="rId1"/>
        <a:stretch>
          <a:fillRect/>
        </a:stretch>
      </xdr:blipFill>
      <xdr:spPr>
        <a:xfrm>
          <a:off x="8667750" y="123825"/>
          <a:ext cx="1438275" cy="4762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1724025</xdr:colOff>
      <xdr:row>0</xdr:row>
      <xdr:rowOff>95250</xdr:rowOff>
    </xdr:from>
    <xdr:to>
      <xdr:col>3</xdr:col>
      <xdr:colOff>3162300</xdr:colOff>
      <xdr:row>2</xdr:row>
      <xdr:rowOff>76200</xdr:rowOff>
    </xdr:to>
    <xdr:pic>
      <xdr:nvPicPr>
        <xdr:cNvPr id="1" name="1 Imagen"/>
        <xdr:cNvPicPr preferRelativeResize="1">
          <a:picLocks noChangeAspect="1"/>
        </xdr:cNvPicPr>
      </xdr:nvPicPr>
      <xdr:blipFill>
        <a:blip r:embed="rId1"/>
        <a:stretch>
          <a:fillRect/>
        </a:stretch>
      </xdr:blipFill>
      <xdr:spPr>
        <a:xfrm>
          <a:off x="8543925" y="95250"/>
          <a:ext cx="143827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485775</xdr:colOff>
      <xdr:row>0</xdr:row>
      <xdr:rowOff>114300</xdr:rowOff>
    </xdr:from>
    <xdr:to>
      <xdr:col>6</xdr:col>
      <xdr:colOff>933450</xdr:colOff>
      <xdr:row>3</xdr:row>
      <xdr:rowOff>104775</xdr:rowOff>
    </xdr:to>
    <xdr:pic>
      <xdr:nvPicPr>
        <xdr:cNvPr id="1" name="1 Imagen"/>
        <xdr:cNvPicPr preferRelativeResize="1">
          <a:picLocks noChangeAspect="1"/>
        </xdr:cNvPicPr>
      </xdr:nvPicPr>
      <xdr:blipFill>
        <a:blip r:embed="rId1"/>
        <a:stretch>
          <a:fillRect/>
        </a:stretch>
      </xdr:blipFill>
      <xdr:spPr>
        <a:xfrm>
          <a:off x="6753225" y="114300"/>
          <a:ext cx="14382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1057275</xdr:colOff>
      <xdr:row>0</xdr:row>
      <xdr:rowOff>200025</xdr:rowOff>
    </xdr:from>
    <xdr:to>
      <xdr:col>3</xdr:col>
      <xdr:colOff>866775</xdr:colOff>
      <xdr:row>2</xdr:row>
      <xdr:rowOff>180975</xdr:rowOff>
    </xdr:to>
    <xdr:pic>
      <xdr:nvPicPr>
        <xdr:cNvPr id="1" name="2 Imagen"/>
        <xdr:cNvPicPr preferRelativeResize="1">
          <a:picLocks noChangeAspect="1"/>
        </xdr:cNvPicPr>
      </xdr:nvPicPr>
      <xdr:blipFill>
        <a:blip r:embed="rId1"/>
        <a:stretch>
          <a:fillRect/>
        </a:stretch>
      </xdr:blipFill>
      <xdr:spPr>
        <a:xfrm>
          <a:off x="4743450" y="200025"/>
          <a:ext cx="1438275"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1885950</xdr:colOff>
      <xdr:row>0</xdr:row>
      <xdr:rowOff>180975</xdr:rowOff>
    </xdr:from>
    <xdr:to>
      <xdr:col>7</xdr:col>
      <xdr:colOff>1181100</xdr:colOff>
      <xdr:row>3</xdr:row>
      <xdr:rowOff>85725</xdr:rowOff>
    </xdr:to>
    <xdr:pic>
      <xdr:nvPicPr>
        <xdr:cNvPr id="1" name="1 Imagen"/>
        <xdr:cNvPicPr preferRelativeResize="1">
          <a:picLocks noChangeAspect="1"/>
        </xdr:cNvPicPr>
      </xdr:nvPicPr>
      <xdr:blipFill>
        <a:blip r:embed="rId1"/>
        <a:stretch>
          <a:fillRect/>
        </a:stretch>
      </xdr:blipFill>
      <xdr:spPr>
        <a:xfrm>
          <a:off x="8772525" y="180975"/>
          <a:ext cx="1438275"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0</xdr:row>
      <xdr:rowOff>123825</xdr:rowOff>
    </xdr:from>
    <xdr:to>
      <xdr:col>5</xdr:col>
      <xdr:colOff>1552575</xdr:colOff>
      <xdr:row>2</xdr:row>
      <xdr:rowOff>104775</xdr:rowOff>
    </xdr:to>
    <xdr:pic>
      <xdr:nvPicPr>
        <xdr:cNvPr id="1" name="2 Imagen"/>
        <xdr:cNvPicPr preferRelativeResize="1">
          <a:picLocks noChangeAspect="1"/>
        </xdr:cNvPicPr>
      </xdr:nvPicPr>
      <xdr:blipFill>
        <a:blip r:embed="rId1"/>
        <a:stretch>
          <a:fillRect/>
        </a:stretch>
      </xdr:blipFill>
      <xdr:spPr>
        <a:xfrm>
          <a:off x="7343775" y="123825"/>
          <a:ext cx="1438275"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647700</xdr:colOff>
      <xdr:row>2</xdr:row>
      <xdr:rowOff>19050</xdr:rowOff>
    </xdr:from>
    <xdr:to>
      <xdr:col>5</xdr:col>
      <xdr:colOff>781050</xdr:colOff>
      <xdr:row>4</xdr:row>
      <xdr:rowOff>133350</xdr:rowOff>
    </xdr:to>
    <xdr:pic>
      <xdr:nvPicPr>
        <xdr:cNvPr id="1" name="1 Imagen"/>
        <xdr:cNvPicPr preferRelativeResize="1">
          <a:picLocks noChangeAspect="1"/>
        </xdr:cNvPicPr>
      </xdr:nvPicPr>
      <xdr:blipFill>
        <a:blip r:embed="rId1"/>
        <a:stretch>
          <a:fillRect/>
        </a:stretch>
      </xdr:blipFill>
      <xdr:spPr>
        <a:xfrm>
          <a:off x="5962650" y="419100"/>
          <a:ext cx="1438275" cy="476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838200</xdr:colOff>
      <xdr:row>0</xdr:row>
      <xdr:rowOff>76200</xdr:rowOff>
    </xdr:from>
    <xdr:to>
      <xdr:col>5</xdr:col>
      <xdr:colOff>866775</xdr:colOff>
      <xdr:row>2</xdr:row>
      <xdr:rowOff>152400</xdr:rowOff>
    </xdr:to>
    <xdr:pic>
      <xdr:nvPicPr>
        <xdr:cNvPr id="1" name="1 Imagen"/>
        <xdr:cNvPicPr preferRelativeResize="1">
          <a:picLocks noChangeAspect="1"/>
        </xdr:cNvPicPr>
      </xdr:nvPicPr>
      <xdr:blipFill>
        <a:blip r:embed="rId1"/>
        <a:stretch>
          <a:fillRect/>
        </a:stretch>
      </xdr:blipFill>
      <xdr:spPr>
        <a:xfrm>
          <a:off x="6267450" y="76200"/>
          <a:ext cx="1438275" cy="476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2686050</xdr:colOff>
      <xdr:row>0</xdr:row>
      <xdr:rowOff>57150</xdr:rowOff>
    </xdr:from>
    <xdr:to>
      <xdr:col>3</xdr:col>
      <xdr:colOff>4124325</xdr:colOff>
      <xdr:row>2</xdr:row>
      <xdr:rowOff>76200</xdr:rowOff>
    </xdr:to>
    <xdr:pic>
      <xdr:nvPicPr>
        <xdr:cNvPr id="1" name="1 Imagen"/>
        <xdr:cNvPicPr preferRelativeResize="1">
          <a:picLocks noChangeAspect="1"/>
        </xdr:cNvPicPr>
      </xdr:nvPicPr>
      <xdr:blipFill>
        <a:blip r:embed="rId1"/>
        <a:stretch>
          <a:fillRect/>
        </a:stretch>
      </xdr:blipFill>
      <xdr:spPr>
        <a:xfrm>
          <a:off x="8391525" y="57150"/>
          <a:ext cx="1438275" cy="4762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2362200</xdr:colOff>
      <xdr:row>0</xdr:row>
      <xdr:rowOff>76200</xdr:rowOff>
    </xdr:from>
    <xdr:to>
      <xdr:col>3</xdr:col>
      <xdr:colOff>3800475</xdr:colOff>
      <xdr:row>2</xdr:row>
      <xdr:rowOff>85725</xdr:rowOff>
    </xdr:to>
    <xdr:pic>
      <xdr:nvPicPr>
        <xdr:cNvPr id="1" name="1 Imagen"/>
        <xdr:cNvPicPr preferRelativeResize="1">
          <a:picLocks noChangeAspect="1"/>
        </xdr:cNvPicPr>
      </xdr:nvPicPr>
      <xdr:blipFill>
        <a:blip r:embed="rId1"/>
        <a:stretch>
          <a:fillRect/>
        </a:stretch>
      </xdr:blipFill>
      <xdr:spPr>
        <a:xfrm>
          <a:off x="8286750" y="76200"/>
          <a:ext cx="1438275"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nmora\CONFIG~1\Temp\A&#209;O%202011\PRESUPUESTOS%202011\REBECA\A&#209;O%202010\CONTROL%20DE%20PRESUPUESTO\PRESUPUESTO%20EXTRAORDINARIO%201-2010\PRESUPUESTO%20EXTRAORDINARIO%202010%20al%2014-04-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gresos"/>
      <sheetName val="Prog-I Detalle"/>
      <sheetName val="Prog-II Detalle"/>
      <sheetName val="Prog-III Detalle"/>
      <sheetName val="Prog-IV Detalle"/>
      <sheetName val="Gral y X Prog."/>
      <sheetName val="Eg. X Partida"/>
      <sheetName val="Gral. de Egresos"/>
      <sheetName val="Prog. X Partida"/>
      <sheetName val="Origen y Apli"/>
      <sheetName val="Just. Ingresos"/>
      <sheetName val="JUSTIFICACION EGRESOS"/>
      <sheetName val="CUADRO Nº5"/>
      <sheetName val="Indice"/>
    </sheetNames>
    <sheetDataSet>
      <sheetData sheetId="7">
        <row r="2">
          <cell r="A2" t="str">
            <v>MUNICIPALIDAD DE SANTA ANA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0"/>
  </sheetPr>
  <dimension ref="A1:J18"/>
  <sheetViews>
    <sheetView showGridLines="0" tabSelected="1" zoomScale="110" zoomScaleNormal="110" zoomScalePageLayoutView="0" workbookViewId="0" topLeftCell="A1">
      <selection activeCell="C15" sqref="C15"/>
    </sheetView>
  </sheetViews>
  <sheetFormatPr defaultColWidth="11.421875" defaultRowHeight="12.75"/>
  <cols>
    <col min="1" max="1" width="25.00390625" style="75" customWidth="1"/>
    <col min="2" max="2" width="58.7109375" style="75" customWidth="1"/>
    <col min="3" max="3" width="19.57421875" style="75" customWidth="1"/>
    <col min="4" max="4" width="10.8515625" style="75" customWidth="1"/>
    <col min="5" max="5" width="2.57421875" style="75" customWidth="1"/>
    <col min="6" max="6" width="15.8515625" style="75" customWidth="1"/>
    <col min="7" max="8" width="11.421875" style="75" customWidth="1"/>
    <col min="9" max="9" width="11.7109375" style="75" bestFit="1" customWidth="1"/>
    <col min="10" max="16384" width="11.421875" style="75" customWidth="1"/>
  </cols>
  <sheetData>
    <row r="1" spans="1:4" ht="18.75">
      <c r="A1" s="363" t="s">
        <v>18</v>
      </c>
      <c r="B1" s="363"/>
      <c r="C1" s="363"/>
      <c r="D1" s="363"/>
    </row>
    <row r="2" spans="1:4" ht="18.75">
      <c r="A2" s="363" t="s">
        <v>243</v>
      </c>
      <c r="B2" s="363"/>
      <c r="C2" s="363"/>
      <c r="D2" s="363"/>
    </row>
    <row r="3" spans="1:4" ht="18.75">
      <c r="A3" s="363" t="s">
        <v>15</v>
      </c>
      <c r="B3" s="363"/>
      <c r="C3" s="363"/>
      <c r="D3" s="363"/>
    </row>
    <row r="4" spans="1:3" ht="15" customHeight="1">
      <c r="A4" s="74"/>
      <c r="B4" s="74"/>
      <c r="C4" s="76"/>
    </row>
    <row r="5" spans="1:4" ht="15.75" customHeight="1">
      <c r="A5" s="77" t="s">
        <v>95</v>
      </c>
      <c r="B5" s="77" t="s">
        <v>16</v>
      </c>
      <c r="C5" s="78" t="s">
        <v>96</v>
      </c>
      <c r="D5" s="77" t="s">
        <v>35</v>
      </c>
    </row>
    <row r="6" spans="1:4" ht="15" customHeight="1">
      <c r="A6" s="320" t="s">
        <v>224</v>
      </c>
      <c r="B6" s="79" t="s">
        <v>41</v>
      </c>
      <c r="C6" s="80">
        <f>+C7</f>
        <v>94925965.68</v>
      </c>
      <c r="D6" s="81">
        <f>+C6/$C$15</f>
        <v>0.38243767847690846</v>
      </c>
    </row>
    <row r="7" spans="1:4" ht="27.75" customHeight="1">
      <c r="A7" s="320" t="s">
        <v>225</v>
      </c>
      <c r="B7" s="79" t="s">
        <v>226</v>
      </c>
      <c r="C7" s="80">
        <f>+C8+C9</f>
        <v>94925965.68</v>
      </c>
      <c r="D7" s="81">
        <f>+C7/$C$15</f>
        <v>0.38243767847690846</v>
      </c>
    </row>
    <row r="8" spans="1:4" ht="15" customHeight="1">
      <c r="A8" s="321" t="s">
        <v>227</v>
      </c>
      <c r="B8" s="82" t="s">
        <v>202</v>
      </c>
      <c r="C8" s="83"/>
      <c r="D8" s="81">
        <f>+C8/$C$15</f>
        <v>0</v>
      </c>
    </row>
    <row r="9" spans="1:4" ht="15" customHeight="1">
      <c r="A9" s="321" t="s">
        <v>170</v>
      </c>
      <c r="B9" s="82" t="s">
        <v>199</v>
      </c>
      <c r="C9" s="83">
        <v>94925965.68</v>
      </c>
      <c r="D9" s="81">
        <f>+C9/$C$15</f>
        <v>0.38243767847690846</v>
      </c>
    </row>
    <row r="10" spans="1:4" ht="15" customHeight="1">
      <c r="A10" s="84"/>
      <c r="B10" s="85"/>
      <c r="C10" s="83"/>
      <c r="D10" s="81"/>
    </row>
    <row r="11" spans="1:4" ht="19.5" customHeight="1">
      <c r="A11" s="361" t="s">
        <v>97</v>
      </c>
      <c r="B11" s="362"/>
      <c r="C11" s="86">
        <f>+C6</f>
        <v>94925965.68</v>
      </c>
      <c r="D11" s="81">
        <f>+C11/$C$15</f>
        <v>0.38243767847690846</v>
      </c>
    </row>
    <row r="12" spans="1:4" ht="19.5" customHeight="1">
      <c r="A12" s="79" t="s">
        <v>107</v>
      </c>
      <c r="B12" s="79" t="s">
        <v>109</v>
      </c>
      <c r="C12" s="86">
        <f>+C13+C14</f>
        <v>153286935.46000004</v>
      </c>
      <c r="D12" s="81">
        <f>+C12/C15</f>
        <v>0.6175623215230915</v>
      </c>
    </row>
    <row r="13" spans="1:10" ht="24.75" customHeight="1">
      <c r="A13" s="82" t="s">
        <v>98</v>
      </c>
      <c r="B13" s="82" t="s">
        <v>220</v>
      </c>
      <c r="C13" s="245">
        <v>44012347.46000004</v>
      </c>
      <c r="D13" s="81">
        <f>+C13/$C$15</f>
        <v>0.1773169213117398</v>
      </c>
      <c r="F13" s="364"/>
      <c r="G13" s="364"/>
      <c r="H13" s="364"/>
      <c r="I13" s="364"/>
      <c r="J13" s="364"/>
    </row>
    <row r="14" spans="1:4" ht="19.5" customHeight="1">
      <c r="A14" s="82" t="s">
        <v>99</v>
      </c>
      <c r="B14" s="82" t="s">
        <v>221</v>
      </c>
      <c r="C14" s="80">
        <f>109274588</f>
        <v>109274588</v>
      </c>
      <c r="D14" s="81">
        <f>+C14/$C$15</f>
        <v>0.4402454002113517</v>
      </c>
    </row>
    <row r="15" spans="1:4" ht="15">
      <c r="A15" s="359" t="s">
        <v>100</v>
      </c>
      <c r="B15" s="360"/>
      <c r="C15" s="78">
        <f>+C11+C12</f>
        <v>248212901.14000005</v>
      </c>
      <c r="D15" s="87">
        <f>+C15/C15</f>
        <v>1</v>
      </c>
    </row>
    <row r="18" ht="14.25">
      <c r="C18" s="88"/>
    </row>
  </sheetData>
  <sheetProtection/>
  <mergeCells count="6">
    <mergeCell ref="A15:B15"/>
    <mergeCell ref="A11:B11"/>
    <mergeCell ref="A1:D1"/>
    <mergeCell ref="A2:D2"/>
    <mergeCell ref="A3:D3"/>
    <mergeCell ref="F13:J13"/>
  </mergeCells>
  <printOptions horizontalCentered="1"/>
  <pageMargins left="0.5" right="0.5" top="0.748031496062992" bottom="0.984251968503937" header="0" footer="0"/>
  <pageSetup horizontalDpi="600" verticalDpi="600" orientation="portrait" scale="85" r:id="rId4"/>
  <drawing r:id="rId3"/>
  <legacyDrawing r:id="rId2"/>
</worksheet>
</file>

<file path=xl/worksheets/sheet10.xml><?xml version="1.0" encoding="utf-8"?>
<worksheet xmlns="http://schemas.openxmlformats.org/spreadsheetml/2006/main" xmlns:r="http://schemas.openxmlformats.org/officeDocument/2006/relationships">
  <dimension ref="A1:F16"/>
  <sheetViews>
    <sheetView showGridLines="0" zoomScale="110" zoomScaleNormal="110" zoomScalePageLayoutView="0" workbookViewId="0" topLeftCell="A1">
      <selection activeCell="A8" sqref="A8:B8"/>
    </sheetView>
  </sheetViews>
  <sheetFormatPr defaultColWidth="11.421875" defaultRowHeight="12.75"/>
  <cols>
    <col min="1" max="1" width="18.28125" style="105" customWidth="1"/>
    <col min="2" max="2" width="45.28125" style="90" customWidth="1"/>
    <col min="3" max="3" width="22.00390625" style="92" customWidth="1"/>
    <col min="4" max="4" width="64.7109375" style="90" customWidth="1"/>
    <col min="5" max="5" width="16.57421875" style="90" bestFit="1" customWidth="1"/>
    <col min="6" max="6" width="16.28125" style="90" customWidth="1"/>
    <col min="7" max="16384" width="11.421875" style="90" customWidth="1"/>
  </cols>
  <sheetData>
    <row r="1" spans="1:4" ht="18">
      <c r="A1" s="450" t="s">
        <v>23</v>
      </c>
      <c r="B1" s="450"/>
      <c r="C1" s="450"/>
      <c r="D1" s="450"/>
    </row>
    <row r="2" spans="1:4" ht="18">
      <c r="A2" s="450" t="s">
        <v>243</v>
      </c>
      <c r="B2" s="450"/>
      <c r="C2" s="450"/>
      <c r="D2" s="450"/>
    </row>
    <row r="3" spans="1:4" ht="18.75" thickBot="1">
      <c r="A3" s="89"/>
      <c r="B3" s="89"/>
      <c r="C3" s="89"/>
      <c r="D3" s="89"/>
    </row>
    <row r="4" spans="1:6" ht="22.5" customHeight="1">
      <c r="A4" s="91" t="s">
        <v>203</v>
      </c>
      <c r="B4" s="91" t="s">
        <v>76</v>
      </c>
      <c r="C4" s="91" t="s">
        <v>13</v>
      </c>
      <c r="D4" s="91" t="s">
        <v>14</v>
      </c>
      <c r="F4" s="92"/>
    </row>
    <row r="5" spans="1:5" ht="18" customHeight="1">
      <c r="A5" s="93"/>
      <c r="B5" s="93"/>
      <c r="C5" s="94">
        <f>+SUM(C6:C7)</f>
        <v>9381205.250000002</v>
      </c>
      <c r="D5" s="93"/>
      <c r="E5" s="92"/>
    </row>
    <row r="6" spans="1:4" s="98" customFormat="1" ht="36.75" customHeight="1">
      <c r="A6" s="95" t="s">
        <v>322</v>
      </c>
      <c r="B6" s="96" t="s">
        <v>138</v>
      </c>
      <c r="C6" s="352">
        <v>6087269.370000001</v>
      </c>
      <c r="D6" s="97" t="s">
        <v>262</v>
      </c>
    </row>
    <row r="7" spans="1:4" s="98" customFormat="1" ht="63" customHeight="1" thickBot="1">
      <c r="A7" s="99" t="s">
        <v>323</v>
      </c>
      <c r="B7" s="100" t="s">
        <v>196</v>
      </c>
      <c r="C7" s="101">
        <v>3293935.880000001</v>
      </c>
      <c r="D7" s="102" t="s">
        <v>263</v>
      </c>
    </row>
    <row r="8" spans="1:4" ht="15.75" thickBot="1">
      <c r="A8" s="451" t="s">
        <v>17</v>
      </c>
      <c r="B8" s="452"/>
      <c r="C8" s="103">
        <f>SUM(C6:C7)</f>
        <v>9381205.250000002</v>
      </c>
      <c r="D8" s="104"/>
    </row>
    <row r="9" spans="2:4" ht="12.75">
      <c r="B9" s="106"/>
      <c r="D9" s="92"/>
    </row>
    <row r="13" spans="2:3" ht="12.75">
      <c r="B13" s="92"/>
      <c r="C13" s="92">
        <f>+C8+'Prog-II Detalle'!C5+'Prog-III Detalle'!C5+'Prog-IV Detalle'!C5</f>
        <v>248212901.14000002</v>
      </c>
    </row>
    <row r="16" spans="1:3" s="98" customFormat="1" ht="12.75">
      <c r="A16" s="107"/>
      <c r="B16" s="108"/>
      <c r="C16" s="109"/>
    </row>
  </sheetData>
  <sheetProtection/>
  <mergeCells count="3">
    <mergeCell ref="A1:D1"/>
    <mergeCell ref="A2:D2"/>
    <mergeCell ref="A8:B8"/>
  </mergeCells>
  <printOptions horizontalCentered="1"/>
  <pageMargins left="0.1968503937007874" right="0.1968503937007874" top="0.3937007874015748" bottom="0.15748031496062992" header="0" footer="0"/>
  <pageSetup horizontalDpi="600" verticalDpi="600" orientation="landscape" scale="80" r:id="rId2"/>
  <drawing r:id="rId1"/>
</worksheet>
</file>

<file path=xl/worksheets/sheet11.xml><?xml version="1.0" encoding="utf-8"?>
<worksheet xmlns="http://schemas.openxmlformats.org/spreadsheetml/2006/main" xmlns:r="http://schemas.openxmlformats.org/officeDocument/2006/relationships">
  <dimension ref="A1:F15"/>
  <sheetViews>
    <sheetView showGridLines="0" zoomScalePageLayoutView="0" workbookViewId="0" topLeftCell="A2">
      <selection activeCell="D6" sqref="D6"/>
    </sheetView>
  </sheetViews>
  <sheetFormatPr defaultColWidth="11.421875" defaultRowHeight="12.75"/>
  <cols>
    <col min="1" max="1" width="21.421875" style="117" customWidth="1"/>
    <col min="2" max="2" width="47.00390625" style="117" customWidth="1"/>
    <col min="3" max="3" width="20.421875" style="73" customWidth="1"/>
    <col min="4" max="4" width="59.57421875" style="71" customWidth="1"/>
    <col min="5" max="5" width="11.421875" style="71" customWidth="1"/>
    <col min="6" max="6" width="15.421875" style="71" bestFit="1" customWidth="1"/>
    <col min="7" max="7" width="13.7109375" style="71" bestFit="1" customWidth="1"/>
    <col min="8" max="16384" width="11.421875" style="71" customWidth="1"/>
  </cols>
  <sheetData>
    <row r="1" spans="1:4" ht="18.75" customHeight="1">
      <c r="A1" s="453" t="s">
        <v>22</v>
      </c>
      <c r="B1" s="453"/>
      <c r="C1" s="453"/>
      <c r="D1" s="453"/>
    </row>
    <row r="2" spans="1:4" ht="18" customHeight="1">
      <c r="A2" s="453" t="s">
        <v>243</v>
      </c>
      <c r="B2" s="453"/>
      <c r="C2" s="453"/>
      <c r="D2" s="453"/>
    </row>
    <row r="3" spans="1:4" ht="18" customHeight="1">
      <c r="A3" s="110"/>
      <c r="B3" s="110"/>
      <c r="C3" s="110"/>
      <c r="D3" s="110"/>
    </row>
    <row r="4" spans="1:4" ht="38.25" customHeight="1">
      <c r="A4" s="340" t="s">
        <v>117</v>
      </c>
      <c r="B4" s="340" t="s">
        <v>76</v>
      </c>
      <c r="C4" s="340" t="s">
        <v>13</v>
      </c>
      <c r="D4" s="340" t="s">
        <v>14</v>
      </c>
    </row>
    <row r="5" spans="1:6" ht="15" customHeight="1">
      <c r="A5" s="111"/>
      <c r="B5" s="112"/>
      <c r="C5" s="113">
        <f>SUM(C6:C11)</f>
        <v>112145064.66000001</v>
      </c>
      <c r="D5" s="114"/>
      <c r="F5" s="73"/>
    </row>
    <row r="6" spans="1:6" ht="30.75" customHeight="1">
      <c r="A6" s="115" t="s">
        <v>293</v>
      </c>
      <c r="B6" s="115" t="s">
        <v>294</v>
      </c>
      <c r="C6" s="356">
        <v>2603291.55</v>
      </c>
      <c r="D6" s="115" t="s">
        <v>295</v>
      </c>
      <c r="F6" s="72"/>
    </row>
    <row r="7" spans="1:6" ht="56.25" customHeight="1">
      <c r="A7" s="115" t="s">
        <v>290</v>
      </c>
      <c r="B7" s="115" t="s">
        <v>231</v>
      </c>
      <c r="C7" s="356">
        <v>544243.1699999999</v>
      </c>
      <c r="D7" s="115" t="s">
        <v>268</v>
      </c>
      <c r="F7" s="72"/>
    </row>
    <row r="8" spans="1:6" ht="28.5" customHeight="1">
      <c r="A8" s="115" t="s">
        <v>272</v>
      </c>
      <c r="B8" s="115" t="s">
        <v>273</v>
      </c>
      <c r="C8" s="356">
        <v>2071564.2599999998</v>
      </c>
      <c r="D8" s="115" t="s">
        <v>274</v>
      </c>
      <c r="F8" s="72"/>
    </row>
    <row r="9" spans="1:6" ht="30.75" customHeight="1">
      <c r="A9" s="115" t="s">
        <v>283</v>
      </c>
      <c r="B9" s="115" t="s">
        <v>266</v>
      </c>
      <c r="C9" s="356">
        <v>5000000</v>
      </c>
      <c r="D9" s="115" t="s">
        <v>284</v>
      </c>
      <c r="F9" s="72"/>
    </row>
    <row r="10" spans="1:6" ht="30.75" customHeight="1">
      <c r="A10" s="115" t="s">
        <v>298</v>
      </c>
      <c r="B10" s="115" t="s">
        <v>223</v>
      </c>
      <c r="C10" s="356">
        <v>7000000</v>
      </c>
      <c r="D10" s="115" t="s">
        <v>299</v>
      </c>
      <c r="F10" s="72"/>
    </row>
    <row r="11" spans="1:6" ht="36" customHeight="1">
      <c r="A11" s="115" t="s">
        <v>182</v>
      </c>
      <c r="B11" s="115" t="s">
        <v>198</v>
      </c>
      <c r="C11" s="356">
        <v>94925965.68</v>
      </c>
      <c r="D11" s="115" t="s">
        <v>244</v>
      </c>
      <c r="F11" s="72"/>
    </row>
    <row r="12" spans="1:4" ht="15.75">
      <c r="A12" s="454" t="s">
        <v>17</v>
      </c>
      <c r="B12" s="454"/>
      <c r="C12" s="354">
        <f>SUM(C6:C11)</f>
        <v>112145064.66000001</v>
      </c>
      <c r="D12" s="355"/>
    </row>
    <row r="15" ht="12.75">
      <c r="B15" s="118"/>
    </row>
  </sheetData>
  <sheetProtection/>
  <mergeCells count="3">
    <mergeCell ref="A1:D1"/>
    <mergeCell ref="A2:D2"/>
    <mergeCell ref="A12:B12"/>
  </mergeCells>
  <printOptions horizontalCentered="1"/>
  <pageMargins left="0.1968503937007874" right="0.1968503937007874" top="0.3937007874015748" bottom="0.3937007874015748" header="0" footer="0"/>
  <pageSetup horizontalDpi="600" verticalDpi="600" orientation="landscape" scale="85" r:id="rId2"/>
  <drawing r:id="rId1"/>
</worksheet>
</file>

<file path=xl/worksheets/sheet12.xml><?xml version="1.0" encoding="utf-8"?>
<worksheet xmlns="http://schemas.openxmlformats.org/spreadsheetml/2006/main" xmlns:r="http://schemas.openxmlformats.org/officeDocument/2006/relationships">
  <dimension ref="A1:E32"/>
  <sheetViews>
    <sheetView showGridLines="0" zoomScale="110" zoomScaleNormal="110" zoomScalePageLayoutView="0" workbookViewId="0" topLeftCell="A7">
      <selection activeCell="A17" sqref="A17:B17"/>
    </sheetView>
  </sheetViews>
  <sheetFormatPr defaultColWidth="11.421875" defaultRowHeight="12.75"/>
  <cols>
    <col min="1" max="1" width="21.7109375" style="135" customWidth="1"/>
    <col min="2" max="2" width="53.8515625" style="119" customWidth="1"/>
    <col min="3" max="3" width="21.140625" style="125" customWidth="1"/>
    <col min="4" max="4" width="59.00390625" style="119" customWidth="1"/>
    <col min="5" max="5" width="19.421875" style="119" bestFit="1" customWidth="1"/>
    <col min="6" max="6" width="14.140625" style="119" bestFit="1" customWidth="1"/>
    <col min="7" max="16384" width="11.421875" style="119" customWidth="1"/>
  </cols>
  <sheetData>
    <row r="1" spans="1:4" ht="21.75" customHeight="1">
      <c r="A1" s="455" t="s">
        <v>25</v>
      </c>
      <c r="B1" s="455"/>
      <c r="C1" s="455"/>
      <c r="D1" s="455"/>
    </row>
    <row r="2" spans="1:4" ht="22.5" customHeight="1">
      <c r="A2" s="455" t="s">
        <v>243</v>
      </c>
      <c r="B2" s="455"/>
      <c r="C2" s="455"/>
      <c r="D2" s="455"/>
    </row>
    <row r="3" spans="1:4" ht="19.5" thickBot="1">
      <c r="A3" s="120"/>
      <c r="B3" s="121"/>
      <c r="C3" s="121"/>
      <c r="D3" s="122"/>
    </row>
    <row r="4" spans="1:5" ht="33" customHeight="1" thickBot="1">
      <c r="A4" s="91" t="s">
        <v>117</v>
      </c>
      <c r="B4" s="123" t="s">
        <v>76</v>
      </c>
      <c r="C4" s="124" t="s">
        <v>13</v>
      </c>
      <c r="D4" s="123" t="s">
        <v>14</v>
      </c>
      <c r="E4" s="125"/>
    </row>
    <row r="5" spans="1:5" ht="19.5" customHeight="1">
      <c r="A5" s="126"/>
      <c r="B5" s="127"/>
      <c r="C5" s="128">
        <f>SUM(C6:C16)</f>
        <v>121075335.04</v>
      </c>
      <c r="D5" s="129"/>
      <c r="E5" s="125"/>
    </row>
    <row r="6" spans="1:5" ht="37.5" customHeight="1">
      <c r="A6" s="100" t="s">
        <v>324</v>
      </c>
      <c r="B6" s="130" t="s">
        <v>245</v>
      </c>
      <c r="C6" s="131">
        <v>408750</v>
      </c>
      <c r="D6" s="130" t="s">
        <v>256</v>
      </c>
      <c r="E6" s="125"/>
    </row>
    <row r="7" spans="1:5" ht="36" customHeight="1">
      <c r="A7" s="100" t="s">
        <v>325</v>
      </c>
      <c r="B7" s="130" t="s">
        <v>280</v>
      </c>
      <c r="C7" s="131">
        <v>30000000</v>
      </c>
      <c r="D7" s="130" t="s">
        <v>282</v>
      </c>
      <c r="E7" s="125"/>
    </row>
    <row r="8" spans="1:5" s="132" customFormat="1" ht="30" customHeight="1">
      <c r="A8" s="100" t="s">
        <v>326</v>
      </c>
      <c r="B8" s="130" t="s">
        <v>287</v>
      </c>
      <c r="C8" s="131">
        <v>14603597.46</v>
      </c>
      <c r="D8" s="130" t="s">
        <v>289</v>
      </c>
      <c r="E8" s="330"/>
    </row>
    <row r="9" spans="1:4" s="132" customFormat="1" ht="23.25" customHeight="1">
      <c r="A9" s="100" t="s">
        <v>327</v>
      </c>
      <c r="B9" s="130" t="s">
        <v>288</v>
      </c>
      <c r="C9" s="131">
        <v>29941687.74</v>
      </c>
      <c r="D9" s="130"/>
    </row>
    <row r="10" spans="1:4" s="132" customFormat="1" ht="43.5" customHeight="1">
      <c r="A10" s="100" t="s">
        <v>328</v>
      </c>
      <c r="B10" s="130" t="s">
        <v>246</v>
      </c>
      <c r="C10" s="131">
        <v>4240000</v>
      </c>
      <c r="D10" s="130" t="s">
        <v>247</v>
      </c>
    </row>
    <row r="11" spans="1:4" s="132" customFormat="1" ht="32.25" customHeight="1">
      <c r="A11" s="100" t="s">
        <v>329</v>
      </c>
      <c r="B11" s="130" t="s">
        <v>251</v>
      </c>
      <c r="C11" s="131">
        <f>984973.62+974455.87</f>
        <v>1959429.49</v>
      </c>
      <c r="D11" s="130" t="s">
        <v>247</v>
      </c>
    </row>
    <row r="12" spans="1:4" s="132" customFormat="1" ht="43.5" customHeight="1">
      <c r="A12" s="100" t="s">
        <v>330</v>
      </c>
      <c r="B12" s="130" t="s">
        <v>252</v>
      </c>
      <c r="C12" s="131">
        <v>8685682.73</v>
      </c>
      <c r="D12" s="130" t="s">
        <v>247</v>
      </c>
    </row>
    <row r="13" spans="1:5" s="132" customFormat="1" ht="36.75" customHeight="1">
      <c r="A13" s="100" t="s">
        <v>331</v>
      </c>
      <c r="B13" s="130" t="s">
        <v>270</v>
      </c>
      <c r="C13" s="131">
        <v>2000000</v>
      </c>
      <c r="D13" s="130" t="s">
        <v>271</v>
      </c>
      <c r="E13" s="341"/>
    </row>
    <row r="14" spans="1:4" s="132" customFormat="1" ht="32.25" customHeight="1">
      <c r="A14" s="100" t="s">
        <v>332</v>
      </c>
      <c r="B14" s="130" t="s">
        <v>281</v>
      </c>
      <c r="C14" s="131">
        <v>20000000</v>
      </c>
      <c r="D14" s="130" t="s">
        <v>271</v>
      </c>
    </row>
    <row r="15" spans="1:4" s="132" customFormat="1" ht="32.25" customHeight="1">
      <c r="A15" s="100" t="s">
        <v>333</v>
      </c>
      <c r="B15" s="130" t="s">
        <v>275</v>
      </c>
      <c r="C15" s="131">
        <v>7941249.759999998</v>
      </c>
      <c r="D15" s="130" t="s">
        <v>276</v>
      </c>
    </row>
    <row r="16" spans="1:4" s="132" customFormat="1" ht="43.5" customHeight="1">
      <c r="A16" s="100" t="s">
        <v>334</v>
      </c>
      <c r="B16" s="130" t="s">
        <v>242</v>
      </c>
      <c r="C16" s="131">
        <v>1294937.8599999994</v>
      </c>
      <c r="D16" s="130" t="s">
        <v>267</v>
      </c>
    </row>
    <row r="17" spans="1:4" ht="20.25" customHeight="1" thickBot="1">
      <c r="A17" s="456" t="s">
        <v>17</v>
      </c>
      <c r="B17" s="457"/>
      <c r="C17" s="133">
        <f>SUM(C6:C16)</f>
        <v>121075335.04</v>
      </c>
      <c r="D17" s="134"/>
    </row>
    <row r="18" ht="14.25">
      <c r="D18" s="125"/>
    </row>
    <row r="19" ht="14.25">
      <c r="D19" s="125"/>
    </row>
    <row r="20" ht="14.25">
      <c r="D20" s="125"/>
    </row>
    <row r="21" ht="14.25">
      <c r="D21" s="125"/>
    </row>
    <row r="22" ht="14.25">
      <c r="D22" s="125"/>
    </row>
    <row r="23" ht="14.25">
      <c r="D23" s="125"/>
    </row>
    <row r="24" ht="14.25">
      <c r="D24" s="125"/>
    </row>
    <row r="25" ht="14.25">
      <c r="D25" s="125"/>
    </row>
    <row r="26" ht="14.25">
      <c r="D26" s="125"/>
    </row>
    <row r="27" ht="14.25">
      <c r="D27" s="125"/>
    </row>
    <row r="28" ht="14.25">
      <c r="D28" s="125"/>
    </row>
    <row r="29" ht="14.25">
      <c r="D29" s="125"/>
    </row>
    <row r="30" ht="14.25">
      <c r="D30" s="125"/>
    </row>
    <row r="31" ht="14.25">
      <c r="D31" s="125"/>
    </row>
    <row r="32" ht="14.25">
      <c r="D32" s="125"/>
    </row>
    <row r="38" ht="15" customHeight="1"/>
  </sheetData>
  <sheetProtection/>
  <mergeCells count="3">
    <mergeCell ref="A1:D1"/>
    <mergeCell ref="A2:D2"/>
    <mergeCell ref="A17:B17"/>
  </mergeCells>
  <printOptions horizontalCentered="1"/>
  <pageMargins left="0.1968503937007874" right="0.1968503937007874" top="0.3937007874015748" bottom="0.3937007874015748" header="0" footer="0"/>
  <pageSetup horizontalDpi="600" verticalDpi="600" orientation="landscape" scale="80" r:id="rId2"/>
  <drawing r:id="rId1"/>
</worksheet>
</file>

<file path=xl/worksheets/sheet13.xml><?xml version="1.0" encoding="utf-8"?>
<worksheet xmlns="http://schemas.openxmlformats.org/spreadsheetml/2006/main" xmlns:r="http://schemas.openxmlformats.org/officeDocument/2006/relationships">
  <dimension ref="A1:E14"/>
  <sheetViews>
    <sheetView showGridLines="0" zoomScale="110" zoomScaleNormal="110" zoomScalePageLayoutView="0" workbookViewId="0" topLeftCell="A6">
      <selection activeCell="A13" sqref="A13"/>
    </sheetView>
  </sheetViews>
  <sheetFormatPr defaultColWidth="11.421875" defaultRowHeight="12.75"/>
  <cols>
    <col min="1" max="1" width="20.421875" style="146" customWidth="1"/>
    <col min="2" max="2" width="60.57421875" style="147" customWidth="1"/>
    <col min="3" max="3" width="21.28125" style="153" customWidth="1"/>
    <col min="4" max="4" width="52.8515625" style="146" customWidth="1"/>
    <col min="5" max="5" width="13.7109375" style="137" bestFit="1" customWidth="1"/>
    <col min="6" max="6" width="12.7109375" style="137" bestFit="1" customWidth="1"/>
    <col min="7" max="16384" width="11.421875" style="137" customWidth="1"/>
  </cols>
  <sheetData>
    <row r="1" spans="1:4" ht="23.25" customHeight="1">
      <c r="A1" s="458" t="s">
        <v>136</v>
      </c>
      <c r="B1" s="458"/>
      <c r="C1" s="458"/>
      <c r="D1" s="458"/>
    </row>
    <row r="2" spans="1:4" ht="16.5" customHeight="1">
      <c r="A2" s="458" t="s">
        <v>243</v>
      </c>
      <c r="B2" s="458"/>
      <c r="C2" s="458"/>
      <c r="D2" s="458"/>
    </row>
    <row r="3" spans="1:4" ht="12.75" customHeight="1" thickBot="1">
      <c r="A3" s="136"/>
      <c r="B3" s="136"/>
      <c r="C3" s="148"/>
      <c r="D3" s="136"/>
    </row>
    <row r="4" spans="1:4" ht="35.25" customHeight="1" thickBot="1">
      <c r="A4" s="138" t="s">
        <v>117</v>
      </c>
      <c r="B4" s="138" t="s">
        <v>76</v>
      </c>
      <c r="C4" s="138" t="s">
        <v>13</v>
      </c>
      <c r="D4" s="138" t="s">
        <v>14</v>
      </c>
    </row>
    <row r="5" spans="1:5" ht="12.75">
      <c r="A5" s="139"/>
      <c r="B5" s="140"/>
      <c r="C5" s="149">
        <f>SUM(C6:C13)</f>
        <v>5611296.19</v>
      </c>
      <c r="D5" s="141"/>
      <c r="E5" s="142"/>
    </row>
    <row r="6" spans="1:4" ht="36" customHeight="1">
      <c r="A6" s="143" t="s">
        <v>335</v>
      </c>
      <c r="B6" s="130" t="s">
        <v>253</v>
      </c>
      <c r="C6" s="357">
        <v>671250</v>
      </c>
      <c r="D6" s="317" t="s">
        <v>250</v>
      </c>
    </row>
    <row r="7" spans="1:4" ht="41.25" customHeight="1">
      <c r="A7" s="143" t="s">
        <v>336</v>
      </c>
      <c r="B7" s="329" t="s">
        <v>222</v>
      </c>
      <c r="C7" s="150">
        <v>1999014.49</v>
      </c>
      <c r="D7" s="144" t="s">
        <v>255</v>
      </c>
    </row>
    <row r="8" spans="1:4" ht="48.75" customHeight="1">
      <c r="A8" s="143" t="s">
        <v>337</v>
      </c>
      <c r="B8" s="329" t="s">
        <v>201</v>
      </c>
      <c r="C8" s="461">
        <v>-2008869</v>
      </c>
      <c r="D8" s="317" t="s">
        <v>254</v>
      </c>
    </row>
    <row r="9" spans="1:4" ht="63.75" customHeight="1">
      <c r="A9" s="143" t="s">
        <v>338</v>
      </c>
      <c r="B9" s="318" t="s">
        <v>183</v>
      </c>
      <c r="C9" s="358">
        <v>600000</v>
      </c>
      <c r="D9" s="317" t="s">
        <v>250</v>
      </c>
    </row>
    <row r="10" spans="1:4" ht="42" customHeight="1">
      <c r="A10" s="143" t="s">
        <v>339</v>
      </c>
      <c r="B10" s="329" t="s">
        <v>184</v>
      </c>
      <c r="C10" s="131">
        <v>1929585</v>
      </c>
      <c r="D10" s="317" t="s">
        <v>250</v>
      </c>
    </row>
    <row r="11" spans="1:4" ht="46.5" customHeight="1">
      <c r="A11" s="143" t="s">
        <v>340</v>
      </c>
      <c r="B11" s="329" t="s">
        <v>181</v>
      </c>
      <c r="C11" s="131">
        <v>1888663</v>
      </c>
      <c r="D11" s="317" t="s">
        <v>250</v>
      </c>
    </row>
    <row r="12" spans="1:4" ht="51" customHeight="1">
      <c r="A12" s="143" t="s">
        <v>341</v>
      </c>
      <c r="B12" s="329" t="s">
        <v>248</v>
      </c>
      <c r="C12" s="131">
        <v>531652.7</v>
      </c>
      <c r="D12" s="317" t="s">
        <v>249</v>
      </c>
    </row>
    <row r="13" spans="1:4" ht="21" customHeight="1">
      <c r="A13" s="143"/>
      <c r="B13" s="319"/>
      <c r="C13" s="150"/>
      <c r="D13" s="144"/>
    </row>
    <row r="14" spans="1:4" ht="18.75" customHeight="1">
      <c r="A14" s="459" t="s">
        <v>17</v>
      </c>
      <c r="B14" s="459"/>
      <c r="C14" s="151">
        <f>SUM(C6:C13)</f>
        <v>5611296.19</v>
      </c>
      <c r="D14" s="145"/>
    </row>
  </sheetData>
  <sheetProtection/>
  <mergeCells count="3">
    <mergeCell ref="A1:D1"/>
    <mergeCell ref="A2:D2"/>
    <mergeCell ref="A14:B14"/>
  </mergeCells>
  <printOptions horizontalCentered="1"/>
  <pageMargins left="0.3937007874015748" right="0.3937007874015748" top="0.3937007874015748" bottom="0.3937007874015748" header="0" footer="0"/>
  <pageSetup horizontalDpi="600" verticalDpi="600" orientation="landscape" scale="80" r:id="rId2"/>
  <drawing r:id="rId1"/>
</worksheet>
</file>

<file path=xl/worksheets/sheet14.xml><?xml version="1.0" encoding="utf-8"?>
<worksheet xmlns="http://schemas.openxmlformats.org/spreadsheetml/2006/main" xmlns:r="http://schemas.openxmlformats.org/officeDocument/2006/relationships">
  <sheetPr>
    <tabColor indexed="13"/>
  </sheetPr>
  <dimension ref="A1:K37"/>
  <sheetViews>
    <sheetView zoomScalePageLayoutView="0" workbookViewId="0" topLeftCell="A17">
      <selection activeCell="B37" sqref="B37"/>
    </sheetView>
  </sheetViews>
  <sheetFormatPr defaultColWidth="11.421875" defaultRowHeight="12.75"/>
  <cols>
    <col min="1" max="1" width="71.7109375" style="0" customWidth="1"/>
    <col min="2" max="2" width="15.28125" style="66" customWidth="1"/>
  </cols>
  <sheetData>
    <row r="1" spans="1:11" ht="15.75">
      <c r="A1" s="386" t="s">
        <v>18</v>
      </c>
      <c r="B1" s="386"/>
      <c r="C1" s="2"/>
      <c r="D1" s="2"/>
      <c r="E1" s="2"/>
      <c r="F1" s="2"/>
      <c r="G1" s="2"/>
      <c r="H1" s="2"/>
      <c r="I1" s="2"/>
      <c r="J1" s="2"/>
      <c r="K1" s="2"/>
    </row>
    <row r="2" spans="1:11" ht="15.75">
      <c r="A2" s="386" t="s">
        <v>211</v>
      </c>
      <c r="B2" s="386"/>
      <c r="C2" s="2"/>
      <c r="D2" s="2"/>
      <c r="E2" s="2"/>
      <c r="F2" s="2"/>
      <c r="G2" s="2"/>
      <c r="H2" s="2"/>
      <c r="I2" s="2"/>
      <c r="J2" s="2"/>
      <c r="K2" s="2"/>
    </row>
    <row r="3" ht="15">
      <c r="A3" s="37"/>
    </row>
    <row r="4" spans="1:2" ht="15.75">
      <c r="A4" s="460" t="s">
        <v>120</v>
      </c>
      <c r="B4" s="460"/>
    </row>
    <row r="6" spans="1:2" s="34" customFormat="1" ht="15" customHeight="1">
      <c r="A6" s="41" t="s">
        <v>124</v>
      </c>
      <c r="B6" s="67" t="s">
        <v>112</v>
      </c>
    </row>
    <row r="7" spans="1:2" s="34" customFormat="1" ht="15" customHeight="1">
      <c r="A7" s="42"/>
      <c r="B7" s="68"/>
    </row>
    <row r="8" spans="1:2" s="34" customFormat="1" ht="15" customHeight="1">
      <c r="A8" s="41" t="s">
        <v>125</v>
      </c>
      <c r="B8" s="67" t="s">
        <v>113</v>
      </c>
    </row>
    <row r="9" spans="1:2" s="34" customFormat="1" ht="15" customHeight="1">
      <c r="A9" s="42"/>
      <c r="B9" s="69"/>
    </row>
    <row r="10" spans="1:2" s="34" customFormat="1" ht="15" customHeight="1">
      <c r="A10" s="41" t="s">
        <v>133</v>
      </c>
      <c r="B10" s="67" t="s">
        <v>142</v>
      </c>
    </row>
    <row r="11" spans="1:2" s="34" customFormat="1" ht="15" customHeight="1">
      <c r="A11" s="43"/>
      <c r="B11" s="68"/>
    </row>
    <row r="12" spans="1:2" s="34" customFormat="1" ht="15" customHeight="1">
      <c r="A12" s="61" t="s">
        <v>167</v>
      </c>
      <c r="B12" s="67" t="s">
        <v>166</v>
      </c>
    </row>
    <row r="13" spans="1:2" s="34" customFormat="1" ht="15" customHeight="1">
      <c r="A13" s="43"/>
      <c r="B13" s="70"/>
    </row>
    <row r="14" spans="1:2" s="34" customFormat="1" ht="15" customHeight="1">
      <c r="A14" s="41" t="s">
        <v>126</v>
      </c>
      <c r="B14" s="67" t="s">
        <v>165</v>
      </c>
    </row>
    <row r="15" spans="1:2" s="35" customFormat="1" ht="15" customHeight="1">
      <c r="A15" s="43"/>
      <c r="B15" s="69"/>
    </row>
    <row r="16" spans="1:2" s="34" customFormat="1" ht="36" customHeight="1">
      <c r="A16" s="62" t="s">
        <v>148</v>
      </c>
      <c r="B16" s="67" t="s">
        <v>168</v>
      </c>
    </row>
    <row r="17" spans="1:2" s="34" customFormat="1" ht="15" customHeight="1">
      <c r="A17" s="42"/>
      <c r="B17" s="68"/>
    </row>
    <row r="18" spans="1:2" s="34" customFormat="1" ht="17.25" customHeight="1">
      <c r="A18" s="41" t="s">
        <v>60</v>
      </c>
      <c r="B18" s="67" t="s">
        <v>180</v>
      </c>
    </row>
    <row r="19" spans="1:2" s="34" customFormat="1" ht="15" customHeight="1">
      <c r="A19" s="42"/>
      <c r="B19" s="68"/>
    </row>
    <row r="20" spans="1:2" s="34" customFormat="1" ht="15" customHeight="1">
      <c r="A20" s="41" t="s">
        <v>130</v>
      </c>
      <c r="B20" s="67" t="s">
        <v>193</v>
      </c>
    </row>
    <row r="21" spans="1:2" s="34" customFormat="1" ht="15" customHeight="1">
      <c r="A21" s="42"/>
      <c r="B21" s="68"/>
    </row>
    <row r="22" spans="1:2" s="34" customFormat="1" ht="15" customHeight="1">
      <c r="A22" s="41" t="s">
        <v>121</v>
      </c>
      <c r="B22" s="67" t="s">
        <v>194</v>
      </c>
    </row>
    <row r="23" spans="1:2" s="34" customFormat="1" ht="15" customHeight="1">
      <c r="A23" s="42"/>
      <c r="B23" s="68"/>
    </row>
    <row r="24" spans="1:2" s="34" customFormat="1" ht="15" customHeight="1">
      <c r="A24" s="41" t="s">
        <v>122</v>
      </c>
      <c r="B24" s="67" t="s">
        <v>215</v>
      </c>
    </row>
    <row r="25" spans="1:2" s="34" customFormat="1" ht="15" customHeight="1">
      <c r="A25" s="42"/>
      <c r="B25" s="68"/>
    </row>
    <row r="26" spans="1:2" s="34" customFormat="1" ht="15" customHeight="1">
      <c r="A26" s="41" t="s">
        <v>123</v>
      </c>
      <c r="B26" s="67" t="s">
        <v>169</v>
      </c>
    </row>
    <row r="27" spans="1:2" s="34" customFormat="1" ht="15" customHeight="1">
      <c r="A27" s="42"/>
      <c r="B27" s="68"/>
    </row>
    <row r="28" spans="1:4" s="34" customFormat="1" ht="15" customHeight="1">
      <c r="A28" s="41" t="s">
        <v>127</v>
      </c>
      <c r="B28" s="67" t="s">
        <v>216</v>
      </c>
      <c r="D28" s="36"/>
    </row>
    <row r="29" spans="1:2" s="34" customFormat="1" ht="15" customHeight="1">
      <c r="A29" s="42"/>
      <c r="B29" s="68"/>
    </row>
    <row r="30" spans="1:2" s="34" customFormat="1" ht="15" customHeight="1">
      <c r="A30" s="61" t="s">
        <v>149</v>
      </c>
      <c r="B30" s="67" t="s">
        <v>217</v>
      </c>
    </row>
    <row r="31" spans="1:2" s="34" customFormat="1" ht="15" customHeight="1">
      <c r="A31" s="42"/>
      <c r="B31" s="68"/>
    </row>
    <row r="32" spans="1:2" s="34" customFormat="1" ht="15" customHeight="1">
      <c r="A32" s="61" t="s">
        <v>150</v>
      </c>
      <c r="B32" s="67" t="s">
        <v>195</v>
      </c>
    </row>
    <row r="33" spans="1:2" s="34" customFormat="1" ht="15" customHeight="1">
      <c r="A33" s="42"/>
      <c r="B33" s="68"/>
    </row>
    <row r="34" spans="1:2" s="34" customFormat="1" ht="15" customHeight="1">
      <c r="A34" s="61" t="s">
        <v>151</v>
      </c>
      <c r="B34" s="67" t="s">
        <v>218</v>
      </c>
    </row>
    <row r="35" spans="1:2" s="34" customFormat="1" ht="15" customHeight="1">
      <c r="A35" s="42"/>
      <c r="B35" s="68"/>
    </row>
    <row r="36" spans="1:2" s="34" customFormat="1" ht="15" customHeight="1">
      <c r="A36" s="61" t="s">
        <v>152</v>
      </c>
      <c r="B36" s="67" t="s">
        <v>219</v>
      </c>
    </row>
    <row r="37" spans="1:2" s="34" customFormat="1" ht="15" customHeight="1">
      <c r="A37" s="42"/>
      <c r="B37" s="66"/>
    </row>
  </sheetData>
  <sheetProtection/>
  <mergeCells count="3">
    <mergeCell ref="A1:B1"/>
    <mergeCell ref="A2:B2"/>
    <mergeCell ref="A4:B4"/>
  </mergeCells>
  <printOptions horizontalCentered="1"/>
  <pageMargins left="0.7874015748031497" right="0.7874015748031497" top="0.5905511811023623" bottom="0.5905511811023623" header="0" footer="0"/>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7"/>
  </sheetPr>
  <dimension ref="A1:M59"/>
  <sheetViews>
    <sheetView showGridLines="0" zoomScalePageLayoutView="0" workbookViewId="0" topLeftCell="A1">
      <selection activeCell="A3" sqref="A3:L3"/>
    </sheetView>
  </sheetViews>
  <sheetFormatPr defaultColWidth="11.421875" defaultRowHeight="12.75"/>
  <cols>
    <col min="1" max="1" width="13.57421875" style="191" customWidth="1"/>
    <col min="2" max="2" width="31.28125" style="192" customWidth="1"/>
    <col min="3" max="3" width="19.8515625" style="73" customWidth="1"/>
    <col min="4" max="4" width="7.57421875" style="73" customWidth="1"/>
    <col min="5" max="5" width="18.28125" style="73" customWidth="1"/>
    <col min="6" max="6" width="8.00390625" style="73" customWidth="1"/>
    <col min="7" max="7" width="20.28125" style="73" customWidth="1"/>
    <col min="8" max="8" width="7.28125" style="73" customWidth="1"/>
    <col min="9" max="9" width="19.00390625" style="73" customWidth="1"/>
    <col min="10" max="10" width="7.8515625" style="193" customWidth="1"/>
    <col min="11" max="11" width="20.8515625" style="194" customWidth="1"/>
    <col min="12" max="12" width="12.57421875" style="193" customWidth="1"/>
    <col min="13" max="13" width="16.421875" style="71" customWidth="1"/>
    <col min="14" max="14" width="16.57421875" style="71" bestFit="1" customWidth="1"/>
    <col min="15" max="16384" width="11.421875" style="71" customWidth="1"/>
  </cols>
  <sheetData>
    <row r="1" spans="1:12" ht="12.75">
      <c r="A1" s="365" t="s">
        <v>18</v>
      </c>
      <c r="B1" s="365"/>
      <c r="C1" s="365"/>
      <c r="D1" s="365"/>
      <c r="E1" s="365"/>
      <c r="F1" s="365"/>
      <c r="G1" s="365"/>
      <c r="H1" s="365"/>
      <c r="I1" s="365"/>
      <c r="J1" s="365"/>
      <c r="K1" s="365"/>
      <c r="L1" s="365"/>
    </row>
    <row r="2" spans="1:12" ht="12.75">
      <c r="A2" s="366" t="s">
        <v>243</v>
      </c>
      <c r="B2" s="366"/>
      <c r="C2" s="366"/>
      <c r="D2" s="366"/>
      <c r="E2" s="366"/>
      <c r="F2" s="366"/>
      <c r="G2" s="366"/>
      <c r="H2" s="366"/>
      <c r="I2" s="366"/>
      <c r="J2" s="366"/>
      <c r="K2" s="366"/>
      <c r="L2" s="366"/>
    </row>
    <row r="3" spans="1:12" ht="12.75">
      <c r="A3" s="367" t="s">
        <v>77</v>
      </c>
      <c r="B3" s="367"/>
      <c r="C3" s="367"/>
      <c r="D3" s="367"/>
      <c r="E3" s="367"/>
      <c r="F3" s="367"/>
      <c r="G3" s="367"/>
      <c r="H3" s="367"/>
      <c r="I3" s="367"/>
      <c r="J3" s="367"/>
      <c r="K3" s="367"/>
      <c r="L3" s="367"/>
    </row>
    <row r="4" spans="1:12" ht="12.75">
      <c r="A4" s="156"/>
      <c r="B4" s="156"/>
      <c r="C4" s="156"/>
      <c r="D4" s="156"/>
      <c r="E4" s="156"/>
      <c r="F4" s="156"/>
      <c r="G4" s="156"/>
      <c r="H4" s="156"/>
      <c r="I4" s="156"/>
      <c r="J4" s="156"/>
      <c r="K4" s="278"/>
      <c r="L4" s="156"/>
    </row>
    <row r="5" spans="1:13" ht="13.5" thickBot="1">
      <c r="A5" s="156"/>
      <c r="B5" s="156"/>
      <c r="C5" s="156"/>
      <c r="D5" s="156"/>
      <c r="E5" s="156"/>
      <c r="F5" s="156"/>
      <c r="G5" s="156"/>
      <c r="H5" s="156"/>
      <c r="I5" s="156"/>
      <c r="J5" s="156"/>
      <c r="K5" s="278"/>
      <c r="L5" s="278"/>
      <c r="M5" s="73"/>
    </row>
    <row r="6" spans="1:13" ht="49.5" customHeight="1" thickBot="1">
      <c r="A6" s="157" t="s">
        <v>19</v>
      </c>
      <c r="B6" s="158" t="s">
        <v>20</v>
      </c>
      <c r="C6" s="159" t="s">
        <v>48</v>
      </c>
      <c r="D6" s="159"/>
      <c r="E6" s="159" t="s">
        <v>65</v>
      </c>
      <c r="F6" s="159" t="s">
        <v>35</v>
      </c>
      <c r="G6" s="159" t="s">
        <v>66</v>
      </c>
      <c r="H6" s="160" t="s">
        <v>35</v>
      </c>
      <c r="I6" s="161" t="s">
        <v>115</v>
      </c>
      <c r="J6" s="160" t="s">
        <v>35</v>
      </c>
      <c r="K6" s="159" t="s">
        <v>67</v>
      </c>
      <c r="L6" s="162" t="s">
        <v>35</v>
      </c>
      <c r="M6" s="73"/>
    </row>
    <row r="7" spans="1:13" ht="12.75">
      <c r="A7" s="163"/>
      <c r="B7" s="164" t="s">
        <v>36</v>
      </c>
      <c r="C7" s="165">
        <f aca="true" t="shared" si="0" ref="C7:J7">C8+C12+C15+C27+C29+C41+C48+C52+C54</f>
        <v>0</v>
      </c>
      <c r="D7" s="166" t="e">
        <f t="shared" si="0"/>
        <v>#DIV/0!</v>
      </c>
      <c r="E7" s="165">
        <f t="shared" si="0"/>
        <v>112145064.66000001</v>
      </c>
      <c r="F7" s="166">
        <f t="shared" si="0"/>
        <v>0.9554148903907724</v>
      </c>
      <c r="G7" s="165">
        <f t="shared" si="0"/>
        <v>121075335.04</v>
      </c>
      <c r="H7" s="166">
        <f t="shared" si="0"/>
        <v>1</v>
      </c>
      <c r="I7" s="165">
        <f t="shared" si="0"/>
        <v>5611296.19</v>
      </c>
      <c r="J7" s="166">
        <f t="shared" si="0"/>
        <v>1</v>
      </c>
      <c r="K7" s="165">
        <f>C7+E7+G7+I7</f>
        <v>238831695.89000002</v>
      </c>
      <c r="L7" s="167">
        <v>1</v>
      </c>
      <c r="M7" s="73">
        <f>+Ingresos!C15-'Gral y X Prog.'!K7</f>
        <v>9381205.25000003</v>
      </c>
    </row>
    <row r="8" spans="1:13" s="171" customFormat="1" ht="16.5" customHeight="1">
      <c r="A8" s="195">
        <v>0</v>
      </c>
      <c r="B8" s="196" t="s">
        <v>104</v>
      </c>
      <c r="C8" s="168">
        <f>SUM(C10:C11)</f>
        <v>0</v>
      </c>
      <c r="D8" s="169" t="e">
        <f aca="true" t="shared" si="1" ref="D8:D36">+C8/$C$7</f>
        <v>#DIV/0!</v>
      </c>
      <c r="E8" s="168">
        <f>SUM(E9:E11)</f>
        <v>0</v>
      </c>
      <c r="F8" s="169">
        <f aca="true" t="shared" si="2" ref="F8:F39">+E8/$E$7</f>
        <v>0</v>
      </c>
      <c r="G8" s="168">
        <f>SUM(G10:G11)</f>
        <v>0</v>
      </c>
      <c r="H8" s="169">
        <f aca="true" t="shared" si="3" ref="H8:H36">+G8/$G$7</f>
        <v>0</v>
      </c>
      <c r="I8" s="168">
        <f>SUM(I10:I11)</f>
        <v>0</v>
      </c>
      <c r="J8" s="169">
        <f aca="true" t="shared" si="4" ref="J8:J36">+I8/$I$7</f>
        <v>0</v>
      </c>
      <c r="K8" s="168">
        <f>+C8++E8++G8+I8</f>
        <v>0</v>
      </c>
      <c r="L8" s="170" t="e">
        <f>+D8++F8+H8+J8</f>
        <v>#DIV/0!</v>
      </c>
      <c r="M8" s="287"/>
    </row>
    <row r="9" spans="1:13" ht="19.5" customHeight="1">
      <c r="A9" s="172" t="s">
        <v>189</v>
      </c>
      <c r="B9" s="279" t="s">
        <v>190</v>
      </c>
      <c r="C9" s="174">
        <f>SUMIF('Prog-I Detalle'!$A$6:$A$6,A9,'Prog-I Detalle'!$C$6:$C$6)</f>
        <v>0</v>
      </c>
      <c r="D9" s="175" t="e">
        <f t="shared" si="1"/>
        <v>#DIV/0!</v>
      </c>
      <c r="E9" s="174">
        <f>SUMIF('Prog-II Detalle'!$A$6:$A$11,A9,'Prog-II Detalle'!$C$6:$C$11)</f>
        <v>0</v>
      </c>
      <c r="F9" s="175">
        <f>+E9/$E$7</f>
        <v>0</v>
      </c>
      <c r="G9" s="174">
        <f>SUMIF('Prog-III Detalle'!$A$6:$A$16,A9,'Prog-III Detalle'!$C$6:$C$16)</f>
        <v>0</v>
      </c>
      <c r="H9" s="175">
        <f t="shared" si="3"/>
        <v>0</v>
      </c>
      <c r="I9" s="176">
        <f>SUMIF('Prog-IV Detalle'!$A$6:$A$7,A9,'Prog-IV Detalle'!$C$6:$C$7)</f>
        <v>0</v>
      </c>
      <c r="J9" s="175">
        <f t="shared" si="4"/>
        <v>0</v>
      </c>
      <c r="K9" s="174">
        <f>+C9++E9+G9+I9</f>
        <v>0</v>
      </c>
      <c r="L9" s="177">
        <f aca="true" t="shared" si="5" ref="L9:L37">+K9/$K$7</f>
        <v>0</v>
      </c>
      <c r="M9" s="73"/>
    </row>
    <row r="10" spans="1:13" ht="19.5" customHeight="1">
      <c r="A10" s="172" t="s">
        <v>229</v>
      </c>
      <c r="B10" s="279" t="s">
        <v>228</v>
      </c>
      <c r="C10" s="174">
        <f>SUMIF('Prog-I Detalle'!$A$6:$A$6,A10,'Prog-I Detalle'!$C$6:$C$6)</f>
        <v>0</v>
      </c>
      <c r="D10" s="175" t="e">
        <f t="shared" si="1"/>
        <v>#DIV/0!</v>
      </c>
      <c r="E10" s="174">
        <f>SUMIF('Prog-II Detalle'!$A$6:$A$11,A10,'Prog-II Detalle'!$C$6:$C$11)</f>
        <v>0</v>
      </c>
      <c r="F10" s="175">
        <f t="shared" si="2"/>
        <v>0</v>
      </c>
      <c r="G10" s="174">
        <f>SUMIF('Prog-III Detalle'!$A$6:$A$16,A10,'Prog-III Detalle'!$C$6:$C$16)</f>
        <v>0</v>
      </c>
      <c r="H10" s="175">
        <f t="shared" si="3"/>
        <v>0</v>
      </c>
      <c r="I10" s="176">
        <f>SUMIF('Prog-IV Detalle'!$A$6:$A$7,A10,'Prog-IV Detalle'!$C$6:$C$7)</f>
        <v>0</v>
      </c>
      <c r="J10" s="175">
        <f t="shared" si="4"/>
        <v>0</v>
      </c>
      <c r="K10" s="174">
        <f>+C10++E10+G10+I10</f>
        <v>0</v>
      </c>
      <c r="L10" s="177">
        <f t="shared" si="5"/>
        <v>0</v>
      </c>
      <c r="M10" s="73"/>
    </row>
    <row r="11" spans="1:12" ht="19.5" customHeight="1">
      <c r="A11" s="172" t="s">
        <v>164</v>
      </c>
      <c r="B11" s="279" t="s">
        <v>156</v>
      </c>
      <c r="C11" s="174">
        <f>SUMIF('Prog-I Detalle'!$A$6:$A$6,A11,'Prog-I Detalle'!$C$6:$C$6)</f>
        <v>0</v>
      </c>
      <c r="D11" s="175" t="e">
        <f t="shared" si="1"/>
        <v>#DIV/0!</v>
      </c>
      <c r="E11" s="174">
        <f>SUMIF('Prog-II Detalle'!$A$6:$A$11,A11,'Prog-II Detalle'!$C$6:$C$11)</f>
        <v>0</v>
      </c>
      <c r="F11" s="175">
        <f>+E11/$E$7</f>
        <v>0</v>
      </c>
      <c r="G11" s="174">
        <f>SUMIF('Prog-III Detalle'!$A$6:$A$16,A11,'Prog-III Detalle'!$C$6:$C$16)</f>
        <v>0</v>
      </c>
      <c r="H11" s="175">
        <f t="shared" si="3"/>
        <v>0</v>
      </c>
      <c r="I11" s="176">
        <f>SUMIF('Prog-IV Detalle'!$A$6:$A$7,A11,'Prog-IV Detalle'!$C$6:$C$7)</f>
        <v>0</v>
      </c>
      <c r="J11" s="175">
        <f t="shared" si="4"/>
        <v>0</v>
      </c>
      <c r="K11" s="174">
        <f>+C11++E11+G11+I11</f>
        <v>0</v>
      </c>
      <c r="L11" s="177">
        <f t="shared" si="5"/>
        <v>0</v>
      </c>
    </row>
    <row r="12" spans="1:13" s="171" customFormat="1" ht="16.5" customHeight="1">
      <c r="A12" s="197">
        <v>1</v>
      </c>
      <c r="B12" s="198" t="s">
        <v>29</v>
      </c>
      <c r="C12" s="178">
        <f>SUM(C13:C14)</f>
        <v>0</v>
      </c>
      <c r="D12" s="179" t="e">
        <f t="shared" si="1"/>
        <v>#DIV/0!</v>
      </c>
      <c r="E12" s="178">
        <f>SUM(E13:E14)</f>
        <v>9603291.55</v>
      </c>
      <c r="F12" s="179">
        <f t="shared" si="2"/>
        <v>0.08563276127322356</v>
      </c>
      <c r="G12" s="178">
        <f>SUM(G13:G13)</f>
        <v>0</v>
      </c>
      <c r="H12" s="179">
        <f t="shared" si="3"/>
        <v>0</v>
      </c>
      <c r="I12" s="178">
        <f>SUM(I13:I13)</f>
        <v>0</v>
      </c>
      <c r="J12" s="179">
        <f t="shared" si="4"/>
        <v>0</v>
      </c>
      <c r="K12" s="178">
        <f>SUM(K13:K13)</f>
        <v>7000000</v>
      </c>
      <c r="L12" s="180">
        <f t="shared" si="5"/>
        <v>0.029309342605949702</v>
      </c>
      <c r="M12" s="287"/>
    </row>
    <row r="13" spans="1:12" ht="12.75">
      <c r="A13" s="172" t="s">
        <v>230</v>
      </c>
      <c r="B13" s="280" t="s">
        <v>303</v>
      </c>
      <c r="C13" s="174">
        <f>SUMIF('Prog-I Detalle'!$A$6:$A$7,A13,'Prog-I Detalle'!$C$6:$C$7)</f>
        <v>0</v>
      </c>
      <c r="D13" s="175" t="e">
        <f t="shared" si="1"/>
        <v>#DIV/0!</v>
      </c>
      <c r="E13" s="174">
        <f>SUMIF('Prog-II Detalle'!$A$6:$A$11,A13,'Prog-II Detalle'!$C$6:$C$11)</f>
        <v>7000000</v>
      </c>
      <c r="F13" s="182">
        <f>+E13/$E$7</f>
        <v>0.06241915345291843</v>
      </c>
      <c r="G13" s="174">
        <f>SUMIF('Prog-III Detalle'!$A$6:$A$16,A13,'Prog-III Detalle'!$C$6:$C$16)</f>
        <v>0</v>
      </c>
      <c r="H13" s="175">
        <f t="shared" si="3"/>
        <v>0</v>
      </c>
      <c r="I13" s="176">
        <f>SUMIF('Prog-IV Detalle'!$A$6:$A$13,A13,'Prog-IV Detalle'!$C$6:$C$13)</f>
        <v>0</v>
      </c>
      <c r="J13" s="175">
        <f t="shared" si="4"/>
        <v>0</v>
      </c>
      <c r="K13" s="174">
        <f>+C13++E13+G13+I13</f>
        <v>7000000</v>
      </c>
      <c r="L13" s="177">
        <f t="shared" si="5"/>
        <v>0.029309342605949702</v>
      </c>
    </row>
    <row r="14" spans="1:12" ht="25.5">
      <c r="A14" s="172" t="s">
        <v>296</v>
      </c>
      <c r="B14" s="280" t="s">
        <v>297</v>
      </c>
      <c r="C14" s="174">
        <f>SUMIF('Prog-I Detalle'!$A$6:$A$7,A14,'Prog-I Detalle'!$C$6:$C$7)</f>
        <v>0</v>
      </c>
      <c r="D14" s="175" t="e">
        <f t="shared" si="1"/>
        <v>#DIV/0!</v>
      </c>
      <c r="E14" s="174">
        <f>SUMIF('Prog-II Detalle'!$A$6:$A$11,A14,'Prog-II Detalle'!$C$6:$C$11)</f>
        <v>2603291.55</v>
      </c>
      <c r="F14" s="182">
        <f>+E14/$E$7</f>
        <v>0.023213607820305123</v>
      </c>
      <c r="G14" s="174">
        <f>SUMIF('Prog-III Detalle'!$A$6:$A$16,A14,'Prog-III Detalle'!$C$6:$C$16)</f>
        <v>0</v>
      </c>
      <c r="H14" s="175">
        <f t="shared" si="3"/>
        <v>0</v>
      </c>
      <c r="I14" s="176">
        <f>SUMIF('Prog-IV Detalle'!$A$6:$A$13,A14,'Prog-IV Detalle'!$C$6:$C$13)</f>
        <v>0</v>
      </c>
      <c r="J14" s="175">
        <f t="shared" si="4"/>
        <v>0</v>
      </c>
      <c r="K14" s="174">
        <f>+C14++E14+G14+I14</f>
        <v>2603291.55</v>
      </c>
      <c r="L14" s="177">
        <f t="shared" si="5"/>
        <v>0.01090010913458912</v>
      </c>
    </row>
    <row r="15" spans="1:12" s="171" customFormat="1" ht="16.5" customHeight="1">
      <c r="A15" s="197">
        <v>2</v>
      </c>
      <c r="B15" s="198" t="s">
        <v>30</v>
      </c>
      <c r="C15" s="178">
        <f>SUM(C16:C20)</f>
        <v>0</v>
      </c>
      <c r="D15" s="179" t="e">
        <f t="shared" si="1"/>
        <v>#DIV/0!</v>
      </c>
      <c r="E15" s="178">
        <f>SUM(E16:E26)</f>
        <v>544243.1699999999</v>
      </c>
      <c r="F15" s="179">
        <f t="shared" si="2"/>
        <v>0.004853028277704681</v>
      </c>
      <c r="G15" s="178">
        <f>SUM(G16:G26)</f>
        <v>0</v>
      </c>
      <c r="H15" s="179">
        <f t="shared" si="3"/>
        <v>0</v>
      </c>
      <c r="I15" s="178">
        <f>SUM(I16:I26)</f>
        <v>671250</v>
      </c>
      <c r="J15" s="179">
        <f t="shared" si="4"/>
        <v>0.11962476712532973</v>
      </c>
      <c r="K15" s="178">
        <f>SUM(K16:K20)</f>
        <v>1215493.17</v>
      </c>
      <c r="L15" s="180">
        <f t="shared" si="5"/>
        <v>0.005089329393531695</v>
      </c>
    </row>
    <row r="16" spans="1:12" ht="12.75">
      <c r="A16" s="172" t="s">
        <v>79</v>
      </c>
      <c r="B16" s="173" t="s">
        <v>103</v>
      </c>
      <c r="C16" s="174">
        <f>SUMIF('Prog-I Detalle'!$A$6:$A$6,A16,'Prog-I Detalle'!$C$6:$C$6)</f>
        <v>0</v>
      </c>
      <c r="D16" s="175" t="e">
        <f t="shared" si="1"/>
        <v>#DIV/0!</v>
      </c>
      <c r="E16" s="174">
        <f>SUMIF('Prog-II Detalle'!$A$6:$A$11,A16,'Prog-II Detalle'!$C$6:$C$11)</f>
        <v>0</v>
      </c>
      <c r="F16" s="182">
        <f t="shared" si="2"/>
        <v>0</v>
      </c>
      <c r="G16" s="174">
        <f>SUMIF('Prog-III Detalle'!$A$6:$A$16,A16,'Prog-III Detalle'!$C$6:$C$16)</f>
        <v>0</v>
      </c>
      <c r="H16" s="175">
        <f t="shared" si="3"/>
        <v>0</v>
      </c>
      <c r="I16" s="176">
        <f>SUMIF('Prog-IV Detalle'!$A$6:$A$13,A16,'Prog-IV Detalle'!$C$6:$C$13)</f>
        <v>0</v>
      </c>
      <c r="J16" s="175">
        <f t="shared" si="4"/>
        <v>0</v>
      </c>
      <c r="K16" s="174">
        <f aca="true" t="shared" si="6" ref="K16:K26">+C16++E16+G16+I16</f>
        <v>0</v>
      </c>
      <c r="L16" s="177">
        <f t="shared" si="5"/>
        <v>0</v>
      </c>
    </row>
    <row r="17" spans="1:12" ht="12.75">
      <c r="A17" s="172" t="s">
        <v>80</v>
      </c>
      <c r="B17" s="173" t="s">
        <v>31</v>
      </c>
      <c r="C17" s="174">
        <f>SUMIF('Prog-I Detalle'!$A$6:$A$6,A17,'Prog-I Detalle'!$C$6:$C$6)</f>
        <v>0</v>
      </c>
      <c r="D17" s="175" t="e">
        <f t="shared" si="1"/>
        <v>#DIV/0!</v>
      </c>
      <c r="E17" s="174">
        <f>SUMIF('Prog-II Detalle'!$A$6:$A$11,A17,'Prog-II Detalle'!$C$6:$C$11)</f>
        <v>0</v>
      </c>
      <c r="F17" s="182">
        <f t="shared" si="2"/>
        <v>0</v>
      </c>
      <c r="G17" s="174">
        <f>SUMIF('Prog-III Detalle'!$A$6:$A$16,A17,'Prog-III Detalle'!$C$6:$C$16)</f>
        <v>0</v>
      </c>
      <c r="H17" s="175">
        <f t="shared" si="3"/>
        <v>0</v>
      </c>
      <c r="I17" s="176">
        <f>SUMIF('Prog-IV Detalle'!$A$6:$A$13,A17,'Prog-IV Detalle'!$C$6:$C$13)</f>
        <v>0</v>
      </c>
      <c r="J17" s="175">
        <f t="shared" si="4"/>
        <v>0</v>
      </c>
      <c r="K17" s="174">
        <f t="shared" si="6"/>
        <v>0</v>
      </c>
      <c r="L17" s="177">
        <f t="shared" si="5"/>
        <v>0</v>
      </c>
    </row>
    <row r="18" spans="1:12" ht="12.75">
      <c r="A18" s="172" t="s">
        <v>160</v>
      </c>
      <c r="B18" s="173" t="s">
        <v>161</v>
      </c>
      <c r="C18" s="174">
        <f>SUMIF('Prog-I Detalle'!$A$6:$A$6,A18,'Prog-I Detalle'!$C$6:$C$6)</f>
        <v>0</v>
      </c>
      <c r="D18" s="175" t="e">
        <f t="shared" si="1"/>
        <v>#DIV/0!</v>
      </c>
      <c r="E18" s="174">
        <f>SUMIF('Prog-II Detalle'!$A$6:$A$11,A18,'Prog-II Detalle'!$C$6:$C$11)</f>
        <v>0</v>
      </c>
      <c r="F18" s="182">
        <f>+E18/$E$7</f>
        <v>0</v>
      </c>
      <c r="G18" s="174">
        <f>SUMIF('Prog-III Detalle'!$A$6:$A$16,A18,'Prog-III Detalle'!$C$6:$C$16)</f>
        <v>0</v>
      </c>
      <c r="H18" s="175">
        <f t="shared" si="3"/>
        <v>0</v>
      </c>
      <c r="I18" s="176">
        <f>SUMIF('Prog-IV Detalle'!$A$6:$A$13,A18,'Prog-IV Detalle'!$C$6:$C$13)</f>
        <v>0</v>
      </c>
      <c r="J18" s="175">
        <f t="shared" si="4"/>
        <v>0</v>
      </c>
      <c r="K18" s="174">
        <f t="shared" si="6"/>
        <v>0</v>
      </c>
      <c r="L18" s="177">
        <f t="shared" si="5"/>
        <v>0</v>
      </c>
    </row>
    <row r="19" spans="1:12" ht="12" customHeight="1">
      <c r="A19" s="172" t="s">
        <v>81</v>
      </c>
      <c r="B19" s="173" t="s">
        <v>0</v>
      </c>
      <c r="C19" s="174">
        <f>SUMIF('Prog-I Detalle'!$A$6:$A$6,A19,'Prog-I Detalle'!$C$6:$C$6)</f>
        <v>0</v>
      </c>
      <c r="D19" s="175" t="e">
        <f t="shared" si="1"/>
        <v>#DIV/0!</v>
      </c>
      <c r="E19" s="174">
        <f>SUMIF('Prog-II Detalle'!$A$6:$A$11,A19,'Prog-II Detalle'!$C$6:$C$11)</f>
        <v>544243.1699999999</v>
      </c>
      <c r="F19" s="182">
        <f t="shared" si="2"/>
        <v>0.004853028277704681</v>
      </c>
      <c r="G19" s="174">
        <f>SUMIF('Prog-III Detalle'!$A$6:$A$16,A19,'Prog-III Detalle'!$C$6:$C$16)</f>
        <v>0</v>
      </c>
      <c r="H19" s="175">
        <f t="shared" si="3"/>
        <v>0</v>
      </c>
      <c r="I19" s="176">
        <f>SUMIF('Prog-IV Detalle'!$A$6:$A$13,A19,'Prog-IV Detalle'!$C$6:$C$13)</f>
        <v>671250</v>
      </c>
      <c r="J19" s="175">
        <f t="shared" si="4"/>
        <v>0.11962476712532973</v>
      </c>
      <c r="K19" s="174">
        <f t="shared" si="6"/>
        <v>1215493.17</v>
      </c>
      <c r="L19" s="177">
        <f t="shared" si="5"/>
        <v>0.005089329393531695</v>
      </c>
    </row>
    <row r="20" spans="1:12" ht="12" customHeight="1">
      <c r="A20" s="172" t="s">
        <v>162</v>
      </c>
      <c r="B20" s="173" t="s">
        <v>154</v>
      </c>
      <c r="C20" s="174">
        <f>SUMIF('Prog-I Detalle'!$A$6:$A$6,A20,'Prog-I Detalle'!$C$6:$C$6)</f>
        <v>0</v>
      </c>
      <c r="D20" s="175" t="e">
        <f t="shared" si="1"/>
        <v>#DIV/0!</v>
      </c>
      <c r="E20" s="174">
        <f>SUMIF('Prog-II Detalle'!$A$6:$A$11,A20,'Prog-II Detalle'!$C$6:$C$11)</f>
        <v>0</v>
      </c>
      <c r="F20" s="182">
        <f aca="true" t="shared" si="7" ref="F20:F26">+E20/$E$7</f>
        <v>0</v>
      </c>
      <c r="G20" s="174">
        <f>SUMIF('Prog-III Detalle'!$A$6:$A$16,A20,'Prog-III Detalle'!$C$6:$C$16)</f>
        <v>0</v>
      </c>
      <c r="H20" s="175">
        <f t="shared" si="3"/>
        <v>0</v>
      </c>
      <c r="I20" s="176">
        <f>SUMIF('Prog-IV Detalle'!$A$6:$A$13,A20,'Prog-IV Detalle'!$C$6:$C$13)</f>
        <v>0</v>
      </c>
      <c r="J20" s="175">
        <f t="shared" si="4"/>
        <v>0</v>
      </c>
      <c r="K20" s="174">
        <f t="shared" si="6"/>
        <v>0</v>
      </c>
      <c r="L20" s="177">
        <f t="shared" si="5"/>
        <v>0</v>
      </c>
    </row>
    <row r="21" spans="1:12" ht="12" customHeight="1">
      <c r="A21" s="172" t="s">
        <v>233</v>
      </c>
      <c r="B21" s="173" t="s">
        <v>234</v>
      </c>
      <c r="C21" s="174">
        <f>SUMIF('Prog-I Detalle'!$A$6:$A$6,A21,'Prog-I Detalle'!$C$6:$C$6)</f>
        <v>0</v>
      </c>
      <c r="D21" s="175" t="e">
        <f t="shared" si="1"/>
        <v>#DIV/0!</v>
      </c>
      <c r="E21" s="174">
        <f>SUMIF('Prog-II Detalle'!$A$6:$A$11,A21,'Prog-II Detalle'!$C$6:$C$11)</f>
        <v>0</v>
      </c>
      <c r="F21" s="182">
        <f t="shared" si="7"/>
        <v>0</v>
      </c>
      <c r="G21" s="174">
        <f>SUMIF('Prog-III Detalle'!$A$6:$A$16,A21,'Prog-III Detalle'!$C$6:$C$16)</f>
        <v>0</v>
      </c>
      <c r="H21" s="175">
        <f t="shared" si="3"/>
        <v>0</v>
      </c>
      <c r="I21" s="176">
        <f>SUMIF('Prog-IV Detalle'!$A$6:$A$13,A21,'Prog-IV Detalle'!$C$6:$C$13)</f>
        <v>0</v>
      </c>
      <c r="J21" s="175">
        <f t="shared" si="4"/>
        <v>0</v>
      </c>
      <c r="K21" s="174">
        <f>+C21++E21+G21+I21</f>
        <v>0</v>
      </c>
      <c r="L21" s="177">
        <f t="shared" si="5"/>
        <v>0</v>
      </c>
    </row>
    <row r="22" spans="1:12" ht="12.75">
      <c r="A22" s="172" t="s">
        <v>209</v>
      </c>
      <c r="B22" s="173" t="s">
        <v>208</v>
      </c>
      <c r="C22" s="174"/>
      <c r="D22" s="175" t="e">
        <f t="shared" si="1"/>
        <v>#DIV/0!</v>
      </c>
      <c r="E22" s="174">
        <f>SUMIF('Prog-II Detalle'!$A$6:$A$11,A22,'Prog-II Detalle'!$C$6:$C$11)</f>
        <v>0</v>
      </c>
      <c r="F22" s="182">
        <f t="shared" si="7"/>
        <v>0</v>
      </c>
      <c r="G22" s="174">
        <f>SUMIF('Prog-III Detalle'!$A$6:$A$16,A22,'Prog-III Detalle'!$C$6:$C$16)</f>
        <v>0</v>
      </c>
      <c r="H22" s="175">
        <f t="shared" si="3"/>
        <v>0</v>
      </c>
      <c r="I22" s="176">
        <f>SUMIF('Prog-IV Detalle'!$A$6:$A$13,A22,'Prog-IV Detalle'!$C$6:$C$13)</f>
        <v>0</v>
      </c>
      <c r="J22" s="175">
        <f t="shared" si="4"/>
        <v>0</v>
      </c>
      <c r="K22" s="174">
        <f>+C22++E22+G22+I22</f>
        <v>0</v>
      </c>
      <c r="L22" s="177">
        <f t="shared" si="5"/>
        <v>0</v>
      </c>
    </row>
    <row r="23" spans="1:12" ht="25.5">
      <c r="A23" s="172" t="s">
        <v>235</v>
      </c>
      <c r="B23" s="173" t="s">
        <v>232</v>
      </c>
      <c r="C23" s="174"/>
      <c r="D23" s="175" t="e">
        <f t="shared" si="1"/>
        <v>#DIV/0!</v>
      </c>
      <c r="E23" s="174">
        <f>SUMIF('Prog-II Detalle'!$A$6:$A$11,A23,'Prog-II Detalle'!$C$6:$C$11)</f>
        <v>0</v>
      </c>
      <c r="F23" s="182">
        <f t="shared" si="7"/>
        <v>0</v>
      </c>
      <c r="G23" s="174">
        <f>SUMIF('Prog-III Detalle'!$A$6:$A$16,A23,'Prog-III Detalle'!$C$6:$C$16)</f>
        <v>0</v>
      </c>
      <c r="H23" s="175">
        <f t="shared" si="3"/>
        <v>0</v>
      </c>
      <c r="I23" s="176">
        <f>SUMIF('Prog-IV Detalle'!$A$6:$A$13,A23,'Prog-IV Detalle'!$C$6:$C$13)</f>
        <v>0</v>
      </c>
      <c r="J23" s="175">
        <f t="shared" si="4"/>
        <v>0</v>
      </c>
      <c r="K23" s="174">
        <f>+C23++E23+G23+I23</f>
        <v>0</v>
      </c>
      <c r="L23" s="177">
        <f t="shared" si="5"/>
        <v>0</v>
      </c>
    </row>
    <row r="24" spans="1:12" ht="12.75">
      <c r="A24" s="172" t="s">
        <v>174</v>
      </c>
      <c r="B24" s="173" t="s">
        <v>171</v>
      </c>
      <c r="C24" s="174"/>
      <c r="D24" s="175" t="e">
        <f t="shared" si="1"/>
        <v>#DIV/0!</v>
      </c>
      <c r="E24" s="174">
        <f>SUMIF('Prog-II Detalle'!$A$6:$A$11,A24,'Prog-II Detalle'!$C$6:$C$11)</f>
        <v>0</v>
      </c>
      <c r="F24" s="182">
        <f t="shared" si="7"/>
        <v>0</v>
      </c>
      <c r="G24" s="174">
        <f>SUMIF('Prog-III Detalle'!$A$6:$A$16,A24,'Prog-III Detalle'!$C$6:$C$16)</f>
        <v>0</v>
      </c>
      <c r="H24" s="175">
        <f t="shared" si="3"/>
        <v>0</v>
      </c>
      <c r="I24" s="176">
        <f>SUMIF('Prog-IV Detalle'!$A$6:$A$13,A24,'Prog-IV Detalle'!$C$6:$C$13)</f>
        <v>0</v>
      </c>
      <c r="J24" s="175">
        <f t="shared" si="4"/>
        <v>0</v>
      </c>
      <c r="K24" s="174">
        <f t="shared" si="6"/>
        <v>0</v>
      </c>
      <c r="L24" s="177">
        <f t="shared" si="5"/>
        <v>0</v>
      </c>
    </row>
    <row r="25" spans="1:12" ht="12.75">
      <c r="A25" s="172" t="s">
        <v>240</v>
      </c>
      <c r="B25" s="173" t="s">
        <v>241</v>
      </c>
      <c r="C25" s="174"/>
      <c r="D25" s="175" t="e">
        <f t="shared" si="1"/>
        <v>#DIV/0!</v>
      </c>
      <c r="E25" s="174">
        <f>SUMIF('Prog-II Detalle'!$A$6:$A$11,A25,'Prog-II Detalle'!$C$6:$C$11)</f>
        <v>0</v>
      </c>
      <c r="F25" s="182">
        <f t="shared" si="7"/>
        <v>0</v>
      </c>
      <c r="G25" s="174">
        <f>SUMIF('Prog-III Detalle'!$A$6:$A$16,A25,'Prog-III Detalle'!$C$6:$C$16)</f>
        <v>0</v>
      </c>
      <c r="H25" s="175">
        <f t="shared" si="3"/>
        <v>0</v>
      </c>
      <c r="I25" s="176">
        <f>SUMIF('Prog-IV Detalle'!$A$6:$A$13,A25,'Prog-IV Detalle'!$C$6:$C$13)</f>
        <v>0</v>
      </c>
      <c r="J25" s="175">
        <f t="shared" si="4"/>
        <v>0</v>
      </c>
      <c r="K25" s="174">
        <f>+C25++E25+G25+I25</f>
        <v>0</v>
      </c>
      <c r="L25" s="177">
        <f t="shared" si="5"/>
        <v>0</v>
      </c>
    </row>
    <row r="26" spans="1:12" ht="12.75">
      <c r="A26" s="172" t="s">
        <v>236</v>
      </c>
      <c r="B26" s="173" t="s">
        <v>237</v>
      </c>
      <c r="C26" s="174"/>
      <c r="D26" s="175" t="e">
        <f t="shared" si="1"/>
        <v>#DIV/0!</v>
      </c>
      <c r="E26" s="174">
        <f>SUMIF('Prog-II Detalle'!$A$6:$A$11,A26,'Prog-II Detalle'!$C$6:$C$11)</f>
        <v>0</v>
      </c>
      <c r="F26" s="182">
        <f t="shared" si="7"/>
        <v>0</v>
      </c>
      <c r="G26" s="174">
        <f>SUMIF('Prog-III Detalle'!$A$6:$A$16,A26,'Prog-III Detalle'!$C$6:$C$16)</f>
        <v>0</v>
      </c>
      <c r="H26" s="175">
        <f t="shared" si="3"/>
        <v>0</v>
      </c>
      <c r="I26" s="176">
        <f>SUMIF('Prog-IV Detalle'!$A$6:$A$13,A26,'Prog-IV Detalle'!$C$6:$C$13)</f>
        <v>0</v>
      </c>
      <c r="J26" s="175">
        <f t="shared" si="4"/>
        <v>0</v>
      </c>
      <c r="K26" s="174">
        <f t="shared" si="6"/>
        <v>0</v>
      </c>
      <c r="L26" s="177">
        <f t="shared" si="5"/>
        <v>0</v>
      </c>
    </row>
    <row r="27" spans="1:12" s="171" customFormat="1" ht="16.5" customHeight="1">
      <c r="A27" s="197">
        <v>3</v>
      </c>
      <c r="B27" s="198" t="s">
        <v>119</v>
      </c>
      <c r="C27" s="178">
        <f>SUM(C28:C28)</f>
        <v>0</v>
      </c>
      <c r="D27" s="179" t="e">
        <f t="shared" si="1"/>
        <v>#DIV/0!</v>
      </c>
      <c r="E27" s="178">
        <f>SUM(E28:E28)</f>
        <v>0</v>
      </c>
      <c r="F27" s="179">
        <f t="shared" si="2"/>
        <v>0</v>
      </c>
      <c r="G27" s="178">
        <f>SUM(G28:G28)</f>
        <v>0</v>
      </c>
      <c r="H27" s="179">
        <f t="shared" si="3"/>
        <v>0</v>
      </c>
      <c r="I27" s="178">
        <f>SUM(I28:I28)</f>
        <v>0</v>
      </c>
      <c r="J27" s="179">
        <f t="shared" si="4"/>
        <v>0</v>
      </c>
      <c r="K27" s="178">
        <f>+C27+E27+G27+I27</f>
        <v>0</v>
      </c>
      <c r="L27" s="180">
        <f t="shared" si="5"/>
        <v>0</v>
      </c>
    </row>
    <row r="28" spans="1:12" ht="25.5">
      <c r="A28" s="172" t="s">
        <v>10</v>
      </c>
      <c r="B28" s="173" t="s">
        <v>11</v>
      </c>
      <c r="C28" s="174">
        <f>SUMIF('Prog-I Detalle'!$A$6:$A$6,A28,'Prog-I Detalle'!$C$6:$C$6)</f>
        <v>0</v>
      </c>
      <c r="D28" s="175" t="e">
        <f t="shared" si="1"/>
        <v>#DIV/0!</v>
      </c>
      <c r="E28" s="174">
        <f>SUMIF('Prog-II Detalle'!$A$6:$A$11,A28,'Prog-II Detalle'!$C$6:$C$11)</f>
        <v>0</v>
      </c>
      <c r="F28" s="182">
        <f t="shared" si="2"/>
        <v>0</v>
      </c>
      <c r="G28" s="174">
        <f>SUMIF('Prog-III Detalle'!$A$6:$A$16,A28,'Prog-III Detalle'!$C$6:$C$16)</f>
        <v>0</v>
      </c>
      <c r="H28" s="175">
        <f t="shared" si="3"/>
        <v>0</v>
      </c>
      <c r="I28" s="176">
        <f>SUMIF('Prog-IV Detalle'!$A$6:$A$13,A28,'Prog-IV Detalle'!$C$6:$C$13)</f>
        <v>0</v>
      </c>
      <c r="J28" s="175">
        <f t="shared" si="4"/>
        <v>0</v>
      </c>
      <c r="K28" s="174">
        <f>+C28++E28+G28+I28</f>
        <v>0</v>
      </c>
      <c r="L28" s="177">
        <f t="shared" si="5"/>
        <v>0</v>
      </c>
    </row>
    <row r="29" spans="1:12" s="171" customFormat="1" ht="16.5" customHeight="1">
      <c r="A29" s="197">
        <v>5</v>
      </c>
      <c r="B29" s="198" t="s">
        <v>26</v>
      </c>
      <c r="C29" s="178">
        <f>SUM(C30:C40)</f>
        <v>0</v>
      </c>
      <c r="D29" s="179" t="e">
        <f t="shared" si="1"/>
        <v>#DIV/0!</v>
      </c>
      <c r="E29" s="178">
        <f>SUM(E30:E40)</f>
        <v>2071564.2599999998</v>
      </c>
      <c r="F29" s="179">
        <f t="shared" si="2"/>
        <v>0.01847218391893163</v>
      </c>
      <c r="G29" s="178">
        <f>SUM(G30:G40)</f>
        <v>121075335.04</v>
      </c>
      <c r="H29" s="179">
        <f t="shared" si="3"/>
        <v>1</v>
      </c>
      <c r="I29" s="178">
        <f>SUM(I30:I40)</f>
        <v>4940046.19</v>
      </c>
      <c r="J29" s="179">
        <f t="shared" si="4"/>
        <v>0.8803752328746702</v>
      </c>
      <c r="K29" s="178">
        <f>+C29+E29+G29+I29</f>
        <v>128086945.49000001</v>
      </c>
      <c r="L29" s="180">
        <f t="shared" si="5"/>
        <v>0.5363063098165735</v>
      </c>
    </row>
    <row r="30" spans="1:12" s="171" customFormat="1" ht="16.5" customHeight="1">
      <c r="A30" s="183" t="s">
        <v>176</v>
      </c>
      <c r="B30" s="173" t="s">
        <v>177</v>
      </c>
      <c r="C30" s="174">
        <f>SUMIF('Prog-I Detalle'!$A$6:$A$7,A30,'Prog-I Detalle'!$C$6:$C$7)</f>
        <v>0</v>
      </c>
      <c r="D30" s="175" t="e">
        <f t="shared" si="1"/>
        <v>#DIV/0!</v>
      </c>
      <c r="E30" s="174">
        <f>SUMIF('Prog-II Detalle'!$A$6:$A$11,A30,'Prog-II Detalle'!$C$6:$C$11)</f>
        <v>2071564.2599999998</v>
      </c>
      <c r="F30" s="182">
        <f>+E30/$E$7</f>
        <v>0.01847218391893163</v>
      </c>
      <c r="G30" s="174">
        <f>SUMIF('Prog-III Detalle'!$A$6:$A$16,A30,'Prog-III Detalle'!$C$6:$C$16)</f>
        <v>0</v>
      </c>
      <c r="H30" s="175">
        <f t="shared" si="3"/>
        <v>0</v>
      </c>
      <c r="I30" s="176">
        <f>SUMIF('Prog-IV Detalle'!$A$6:$A$13,A30,'Prog-IV Detalle'!$C$6:$C$13)</f>
        <v>0</v>
      </c>
      <c r="J30" s="175">
        <f t="shared" si="4"/>
        <v>0</v>
      </c>
      <c r="K30" s="174">
        <f aca="true" t="shared" si="8" ref="K30:K39">+C30++E30+G30+I30</f>
        <v>2071564.2599999998</v>
      </c>
      <c r="L30" s="177">
        <f t="shared" si="5"/>
        <v>0.00867374094665438</v>
      </c>
    </row>
    <row r="31" spans="1:12" ht="12.75">
      <c r="A31" s="183" t="s">
        <v>82</v>
      </c>
      <c r="B31" s="173" t="s">
        <v>27</v>
      </c>
      <c r="C31" s="174">
        <f>SUMIF('Prog-I Detalle'!$A$6:$A$7,A31,'Prog-I Detalle'!$C$6:$C$7)</f>
        <v>0</v>
      </c>
      <c r="D31" s="175" t="e">
        <f t="shared" si="1"/>
        <v>#DIV/0!</v>
      </c>
      <c r="E31" s="174">
        <f>SUMIF('Prog-II Detalle'!$A$6:$A$11,A31,'Prog-II Detalle'!$C$6:$C$11)</f>
        <v>0</v>
      </c>
      <c r="F31" s="182">
        <f t="shared" si="2"/>
        <v>0</v>
      </c>
      <c r="G31" s="174">
        <f>SUMIF('Prog-III Detalle'!$A$6:$A$16,A31,'Prog-III Detalle'!$C$6:$C$16)</f>
        <v>0</v>
      </c>
      <c r="H31" s="175">
        <f t="shared" si="3"/>
        <v>0</v>
      </c>
      <c r="I31" s="176">
        <f>SUMIF('Prog-IV Detalle'!$A$6:$A$13,A31,'Prog-IV Detalle'!$C$6:$C$13)</f>
        <v>0</v>
      </c>
      <c r="J31" s="175">
        <f t="shared" si="4"/>
        <v>0</v>
      </c>
      <c r="K31" s="174">
        <f t="shared" si="8"/>
        <v>0</v>
      </c>
      <c r="L31" s="177">
        <f t="shared" si="5"/>
        <v>0</v>
      </c>
    </row>
    <row r="32" spans="1:12" ht="12.75">
      <c r="A32" s="183" t="s">
        <v>158</v>
      </c>
      <c r="B32" s="173" t="s">
        <v>159</v>
      </c>
      <c r="C32" s="174">
        <f>SUMIF('Prog-I Detalle'!$A$6:$A$7,A32,'Prog-I Detalle'!$C$6:$C$7)</f>
        <v>0</v>
      </c>
      <c r="D32" s="175" t="e">
        <f t="shared" si="1"/>
        <v>#DIV/0!</v>
      </c>
      <c r="E32" s="174">
        <f>SUMIF('Prog-II Detalle'!$A$6:$A$11,A32,'Prog-II Detalle'!$C$6:$C$11)</f>
        <v>0</v>
      </c>
      <c r="F32" s="182">
        <f>+E32/$E$7</f>
        <v>0</v>
      </c>
      <c r="G32" s="174">
        <f>SUMIF('Prog-III Detalle'!$A$6:$A$16,A32,'Prog-III Detalle'!$C$6:$C$16)</f>
        <v>0</v>
      </c>
      <c r="H32" s="175">
        <f t="shared" si="3"/>
        <v>0</v>
      </c>
      <c r="I32" s="176">
        <f>SUMIF('Prog-IV Detalle'!$A$6:$A$13,A32,'Prog-IV Detalle'!$C$6:$C$13)</f>
        <v>1999014.49</v>
      </c>
      <c r="J32" s="175">
        <f t="shared" si="4"/>
        <v>0.35624825749930694</v>
      </c>
      <c r="K32" s="174">
        <f t="shared" si="8"/>
        <v>1999014.49</v>
      </c>
      <c r="L32" s="177">
        <f t="shared" si="5"/>
        <v>0.008369971508809687</v>
      </c>
    </row>
    <row r="33" spans="1:12" ht="12.75">
      <c r="A33" s="183" t="s">
        <v>83</v>
      </c>
      <c r="B33" s="173" t="s">
        <v>118</v>
      </c>
      <c r="C33" s="174">
        <f>SUMIF('Prog-I Detalle'!$A$6:$A$7,A33,'Prog-I Detalle'!$C$6:$C$7)</f>
        <v>0</v>
      </c>
      <c r="D33" s="175" t="e">
        <f t="shared" si="1"/>
        <v>#DIV/0!</v>
      </c>
      <c r="E33" s="174">
        <f>SUMIF('Prog-II Detalle'!$A$6:$A$11,A33,'Prog-II Detalle'!$C$6:$C$11)</f>
        <v>0</v>
      </c>
      <c r="F33" s="182">
        <f t="shared" si="2"/>
        <v>0</v>
      </c>
      <c r="G33" s="174">
        <f>SUMIF('Prog-III Detalle'!$A$6:$A$16,A33,'Prog-III Detalle'!$C$6:$C$16)</f>
        <v>0</v>
      </c>
      <c r="H33" s="175">
        <f t="shared" si="3"/>
        <v>0</v>
      </c>
      <c r="I33" s="176">
        <f>SUMIF('Prog-IV Detalle'!$A$6:$A$13,A33,'Prog-IV Detalle'!$C$6:$C$13)</f>
        <v>0</v>
      </c>
      <c r="J33" s="175">
        <f t="shared" si="4"/>
        <v>0</v>
      </c>
      <c r="K33" s="174">
        <f t="shared" si="8"/>
        <v>0</v>
      </c>
      <c r="L33" s="177">
        <f t="shared" si="5"/>
        <v>0</v>
      </c>
    </row>
    <row r="34" spans="1:12" ht="12.75">
      <c r="A34" s="183" t="s">
        <v>84</v>
      </c>
      <c r="B34" s="173" t="s">
        <v>28</v>
      </c>
      <c r="C34" s="174">
        <f>SUMIF('Prog-I Detalle'!$A$6:$A$7,A34,'Prog-I Detalle'!$C$6:$C$7)</f>
        <v>0</v>
      </c>
      <c r="D34" s="175" t="e">
        <f t="shared" si="1"/>
        <v>#DIV/0!</v>
      </c>
      <c r="E34" s="174">
        <f>SUMIF('Prog-II Detalle'!$A$6:$A$11,A34,'Prog-II Detalle'!$C$6:$C$11)</f>
        <v>0</v>
      </c>
      <c r="F34" s="182">
        <f t="shared" si="2"/>
        <v>0</v>
      </c>
      <c r="G34" s="174">
        <f>SUMIF('Prog-III Detalle'!$A$6:$A$16,A34,'Prog-III Detalle'!$C$6:$C$16)</f>
        <v>0</v>
      </c>
      <c r="H34" s="175">
        <f t="shared" si="3"/>
        <v>0</v>
      </c>
      <c r="I34" s="176">
        <f>SUMIF('Prog-IV Detalle'!$A$6:$A$13,A34,'Prog-IV Detalle'!$C$6:$C$13)</f>
        <v>0</v>
      </c>
      <c r="J34" s="175">
        <f t="shared" si="4"/>
        <v>0</v>
      </c>
      <c r="K34" s="174">
        <f t="shared" si="8"/>
        <v>0</v>
      </c>
      <c r="L34" s="177">
        <f t="shared" si="5"/>
        <v>0</v>
      </c>
    </row>
    <row r="35" spans="1:12" ht="12" customHeight="1">
      <c r="A35" s="172" t="s">
        <v>85</v>
      </c>
      <c r="B35" s="173" t="s">
        <v>1</v>
      </c>
      <c r="C35" s="174">
        <f>SUMIF('Prog-I Detalle'!$A$6:$A$7,A35,'Prog-I Detalle'!$C$6:$C$7)</f>
        <v>0</v>
      </c>
      <c r="D35" s="175" t="e">
        <f t="shared" si="1"/>
        <v>#DIV/0!</v>
      </c>
      <c r="E35" s="174">
        <f>SUMIF('Prog-II Detalle'!$A$6:$A$11,A35,'Prog-II Detalle'!$C$6:$C$11)</f>
        <v>0</v>
      </c>
      <c r="F35" s="182">
        <f t="shared" si="2"/>
        <v>0</v>
      </c>
      <c r="G35" s="174">
        <f>SUMIF('Prog-III Detalle'!$A$6:$A$16,A35,'Prog-III Detalle'!$C$6:$C$16)</f>
        <v>0</v>
      </c>
      <c r="H35" s="175">
        <f t="shared" si="3"/>
        <v>0</v>
      </c>
      <c r="I35" s="176">
        <f>SUMIF('Prog-IV Detalle'!$A$6:$A$13,A35,'Prog-IV Detalle'!$C$6:$C$13)</f>
        <v>0</v>
      </c>
      <c r="J35" s="175">
        <f t="shared" si="4"/>
        <v>0</v>
      </c>
      <c r="K35" s="174">
        <f t="shared" si="8"/>
        <v>0</v>
      </c>
      <c r="L35" s="177">
        <f t="shared" si="5"/>
        <v>0</v>
      </c>
    </row>
    <row r="36" spans="1:12" ht="12" customHeight="1">
      <c r="A36" s="172" t="s">
        <v>163</v>
      </c>
      <c r="B36" s="173" t="s">
        <v>153</v>
      </c>
      <c r="C36" s="174">
        <f>SUMIF('Prog-I Detalle'!$A$6:$A$7,A36,'Prog-I Detalle'!$C$6:$C$7)</f>
        <v>0</v>
      </c>
      <c r="D36" s="175" t="e">
        <f t="shared" si="1"/>
        <v>#DIV/0!</v>
      </c>
      <c r="E36" s="174">
        <f>SUMIF('Prog-II Detalle'!$A$6:$A$11,A36,'Prog-II Detalle'!$C$6:$C$11)</f>
        <v>0</v>
      </c>
      <c r="F36" s="182">
        <f>+E36/$E$7</f>
        <v>0</v>
      </c>
      <c r="G36" s="174">
        <f>SUMIF('Prog-III Detalle'!$A$6:$A$16,A36,'Prog-III Detalle'!$C$6:$C$16)</f>
        <v>0</v>
      </c>
      <c r="H36" s="175">
        <f t="shared" si="3"/>
        <v>0</v>
      </c>
      <c r="I36" s="176">
        <f>SUMIF('Prog-IV Detalle'!$A$6:$A$13,A36,'Prog-IV Detalle'!$C$6:$C$13)</f>
        <v>0</v>
      </c>
      <c r="J36" s="175">
        <f t="shared" si="4"/>
        <v>0</v>
      </c>
      <c r="K36" s="174">
        <f t="shared" si="8"/>
        <v>0</v>
      </c>
      <c r="L36" s="177">
        <f t="shared" si="5"/>
        <v>0</v>
      </c>
    </row>
    <row r="37" spans="1:12" ht="12.75">
      <c r="A37" s="172" t="s">
        <v>86</v>
      </c>
      <c r="B37" s="173" t="s">
        <v>114</v>
      </c>
      <c r="C37" s="174">
        <f>SUMIF('Prog-I Detalle'!$A$6:$A$7,A37,'Prog-I Detalle'!$C$6:$C$7)</f>
        <v>0</v>
      </c>
      <c r="D37" s="175" t="e">
        <f aca="true" t="shared" si="9" ref="D37:D55">+C37/$C$7</f>
        <v>#DIV/0!</v>
      </c>
      <c r="E37" s="174">
        <f>SUMIF('Prog-II Detalle'!$A$6:$A$11,A37,'Prog-II Detalle'!$C$6:$C$11)</f>
        <v>0</v>
      </c>
      <c r="F37" s="182">
        <f t="shared" si="2"/>
        <v>0</v>
      </c>
      <c r="G37" s="174">
        <f>SUMIF('Prog-III Detalle'!$A$6:$A$16,A37,'Prog-III Detalle'!$C$6:$C$16)</f>
        <v>9941249.759999998</v>
      </c>
      <c r="H37" s="175">
        <f aca="true" t="shared" si="10" ref="H37:H55">+G37/$G$7</f>
        <v>0.0821079682060403</v>
      </c>
      <c r="I37" s="176">
        <f>SUMIF('Prog-IV Detalle'!$A$6:$A$13,A37,'Prog-IV Detalle'!$C$6:$C$13)</f>
        <v>0</v>
      </c>
      <c r="J37" s="175">
        <f aca="true" t="shared" si="11" ref="J37:J55">+I37/$I$7</f>
        <v>0</v>
      </c>
      <c r="K37" s="174">
        <f t="shared" si="8"/>
        <v>9941249.759999998</v>
      </c>
      <c r="L37" s="177">
        <f t="shared" si="5"/>
        <v>0.04162449930673646</v>
      </c>
    </row>
    <row r="38" spans="1:12" ht="12.75">
      <c r="A38" s="172" t="s">
        <v>87</v>
      </c>
      <c r="B38" s="184" t="s">
        <v>134</v>
      </c>
      <c r="C38" s="174">
        <f>SUMIF('Prog-I Detalle'!$A$6:$A$7,A38,'Prog-I Detalle'!$C$6:$C$7)</f>
        <v>0</v>
      </c>
      <c r="D38" s="175" t="e">
        <f t="shared" si="9"/>
        <v>#DIV/0!</v>
      </c>
      <c r="E38" s="174">
        <f>SUMIF('Prog-II Detalle'!$A$6:$A$11,A38,'Prog-II Detalle'!$C$6:$C$11)</f>
        <v>0</v>
      </c>
      <c r="F38" s="182">
        <f t="shared" si="2"/>
        <v>0</v>
      </c>
      <c r="G38" s="174">
        <f>SUMIF('Prog-III Detalle'!$A$6:$A$16,A38,'Prog-III Detalle'!$C$6:$C$16)</f>
        <v>89839147.42</v>
      </c>
      <c r="H38" s="175">
        <f t="shared" si="10"/>
        <v>0.7420103144073034</v>
      </c>
      <c r="I38" s="176">
        <f>SUMIF('Prog-IV Detalle'!$A$6:$A$13,A38,'Prog-IV Detalle'!$C$6:$C$13)</f>
        <v>-1408869</v>
      </c>
      <c r="J38" s="175">
        <f t="shared" si="11"/>
        <v>-0.25107728273384905</v>
      </c>
      <c r="K38" s="174">
        <f t="shared" si="8"/>
        <v>88430278.42</v>
      </c>
      <c r="L38" s="177">
        <f aca="true" t="shared" si="12" ref="L38:L55">+K38/$K$7</f>
        <v>0.3702619038501858</v>
      </c>
    </row>
    <row r="39" spans="1:12" ht="25.5">
      <c r="A39" s="172" t="s">
        <v>88</v>
      </c>
      <c r="B39" s="173" t="s">
        <v>2</v>
      </c>
      <c r="C39" s="174">
        <f>SUMIF('Prog-I Detalle'!$A$6:$A$7,A39,'Prog-I Detalle'!$C$6:$C$7)</f>
        <v>0</v>
      </c>
      <c r="D39" s="175" t="e">
        <f t="shared" si="9"/>
        <v>#DIV/0!</v>
      </c>
      <c r="E39" s="174">
        <f>SUMIF('Prog-II Detalle'!$A$6:$A$11,A39,'Prog-II Detalle'!$C$6:$C$11)</f>
        <v>0</v>
      </c>
      <c r="F39" s="182">
        <f t="shared" si="2"/>
        <v>0</v>
      </c>
      <c r="G39" s="174">
        <f>SUMIF('Prog-III Detalle'!$A$6:$A$16,A39,'Prog-III Detalle'!$C$6:$C$16)</f>
        <v>20000000</v>
      </c>
      <c r="H39" s="175">
        <f t="shared" si="10"/>
        <v>0.165186410538468</v>
      </c>
      <c r="I39" s="176">
        <f>SUMIF('Prog-IV Detalle'!$A$6:$A$13,A39,'Prog-IV Detalle'!$C$6:$C$13)</f>
        <v>4349900.7</v>
      </c>
      <c r="J39" s="175">
        <f t="shared" si="11"/>
        <v>0.7752042581092123</v>
      </c>
      <c r="K39" s="174">
        <f t="shared" si="8"/>
        <v>24349900.7</v>
      </c>
      <c r="L39" s="177">
        <f t="shared" si="12"/>
        <v>0.10195422600530778</v>
      </c>
    </row>
    <row r="40" spans="1:12" ht="12.75">
      <c r="A40" s="172" t="s">
        <v>291</v>
      </c>
      <c r="B40" s="173" t="s">
        <v>292</v>
      </c>
      <c r="C40" s="174">
        <f>SUMIF('Prog-I Detalle'!$A$6:$A$7,A40,'Prog-I Detalle'!$C$6:$C$7)</f>
        <v>0</v>
      </c>
      <c r="D40" s="175" t="e">
        <f>+C40/$C$7</f>
        <v>#DIV/0!</v>
      </c>
      <c r="E40" s="174">
        <f>SUMIF('Prog-II Detalle'!$A$6:$A$11,A40,'Prog-II Detalle'!$C$6:$C$11)</f>
        <v>0</v>
      </c>
      <c r="F40" s="182">
        <f>+E40/$E$7</f>
        <v>0</v>
      </c>
      <c r="G40" s="174">
        <f>SUMIF('Prog-III Detalle'!$A$6:$A$16,A40,'Prog-III Detalle'!$C$6:$C$16)</f>
        <v>1294937.8599999994</v>
      </c>
      <c r="H40" s="175">
        <f>+G40/$G$7</f>
        <v>0.010695306848188254</v>
      </c>
      <c r="I40" s="176">
        <f>SUMIF('Prog-IV Detalle'!$A$6:$A$13,A40,'Prog-IV Detalle'!$C$6:$C$13)</f>
        <v>0</v>
      </c>
      <c r="J40" s="175">
        <f>+I40/$I$7</f>
        <v>0</v>
      </c>
      <c r="K40" s="174">
        <f>+C40++E40+G40+I40</f>
        <v>1294937.8599999994</v>
      </c>
      <c r="L40" s="177">
        <f>+K40/$K$7</f>
        <v>0.005421968198879331</v>
      </c>
    </row>
    <row r="41" spans="1:12" s="171" customFormat="1" ht="16.5" customHeight="1">
      <c r="A41" s="197">
        <v>6</v>
      </c>
      <c r="B41" s="198" t="s">
        <v>111</v>
      </c>
      <c r="C41" s="178">
        <f>SUM(C42:C47)</f>
        <v>0</v>
      </c>
      <c r="D41" s="179" t="e">
        <f t="shared" si="9"/>
        <v>#DIV/0!</v>
      </c>
      <c r="E41" s="178">
        <f>SUM(E42:E47)</f>
        <v>94925965.68</v>
      </c>
      <c r="F41" s="179">
        <f>SUM(F42:F47)</f>
        <v>0.8464569169209126</v>
      </c>
      <c r="G41" s="178">
        <f>SUM(G42:G47)</f>
        <v>0</v>
      </c>
      <c r="H41" s="179">
        <f t="shared" si="10"/>
        <v>0</v>
      </c>
      <c r="I41" s="178">
        <f>SUM(I42:I47)</f>
        <v>0</v>
      </c>
      <c r="J41" s="179">
        <f t="shared" si="11"/>
        <v>0</v>
      </c>
      <c r="K41" s="178">
        <f>C41+E41+G41+I41</f>
        <v>94925965.68</v>
      </c>
      <c r="L41" s="180">
        <f t="shared" si="12"/>
        <v>0.3974596643308205</v>
      </c>
    </row>
    <row r="42" spans="1:12" ht="25.5">
      <c r="A42" s="172" t="s">
        <v>89</v>
      </c>
      <c r="B42" s="173" t="s">
        <v>3</v>
      </c>
      <c r="C42" s="174">
        <f>SUMIF('Prog-I Detalle'!$A$6:$A$7,A42,'Prog-I Detalle'!$C$6:$C$7)</f>
        <v>0</v>
      </c>
      <c r="D42" s="175" t="e">
        <f t="shared" si="9"/>
        <v>#DIV/0!</v>
      </c>
      <c r="E42" s="174">
        <f>SUMIF('Prog-II Detalle'!$A$6:$A$11,A42,'Prog-II Detalle'!$C$6:$C$11)</f>
        <v>0</v>
      </c>
      <c r="F42" s="182">
        <f aca="true" t="shared" si="13" ref="F42:F47">+E42/$E$7</f>
        <v>0</v>
      </c>
      <c r="G42" s="174">
        <f>SUMIF('Prog-III Detalle'!$A$6:$A$16,A42,'Prog-III Detalle'!$C$6:$C$16)</f>
        <v>0</v>
      </c>
      <c r="H42" s="175">
        <f t="shared" si="10"/>
        <v>0</v>
      </c>
      <c r="I42" s="176">
        <f>SUMIF('Prog-IV Detalle'!$A$6:$A$7,A42,'Prog-IV Detalle'!$C$6:$C$7)</f>
        <v>0</v>
      </c>
      <c r="J42" s="175">
        <f t="shared" si="11"/>
        <v>0</v>
      </c>
      <c r="K42" s="174">
        <f aca="true" t="shared" si="14" ref="K42:K47">+C42++E42+G42+I42</f>
        <v>0</v>
      </c>
      <c r="L42" s="177">
        <f t="shared" si="12"/>
        <v>0</v>
      </c>
    </row>
    <row r="43" spans="1:12" ht="12" customHeight="1">
      <c r="A43" s="172" t="s">
        <v>90</v>
      </c>
      <c r="B43" s="181" t="s">
        <v>4</v>
      </c>
      <c r="C43" s="174">
        <f>SUMIF('Prog-I Detalle'!$A$6:$A$7,A43,'Prog-I Detalle'!$C$6:$C$7)</f>
        <v>0</v>
      </c>
      <c r="D43" s="175" t="e">
        <f t="shared" si="9"/>
        <v>#DIV/0!</v>
      </c>
      <c r="E43" s="174">
        <f>SUMIF('Prog-II Detalle'!$A$6:$A$11,A43,'Prog-II Detalle'!$C$6:$C$11)</f>
        <v>0</v>
      </c>
      <c r="F43" s="182">
        <f t="shared" si="13"/>
        <v>0</v>
      </c>
      <c r="G43" s="174">
        <f>SUMIF('Prog-III Detalle'!$A$6:$A$16,A43,'Prog-III Detalle'!$C$6:$C$16)</f>
        <v>0</v>
      </c>
      <c r="H43" s="175">
        <f t="shared" si="10"/>
        <v>0</v>
      </c>
      <c r="I43" s="176">
        <f>SUMIF('Prog-IV Detalle'!$A$6:$A$7,A43,'Prog-IV Detalle'!$C$6:$C$7)</f>
        <v>0</v>
      </c>
      <c r="J43" s="175">
        <f t="shared" si="11"/>
        <v>0</v>
      </c>
      <c r="K43" s="174">
        <f t="shared" si="14"/>
        <v>0</v>
      </c>
      <c r="L43" s="177">
        <f t="shared" si="12"/>
        <v>0</v>
      </c>
    </row>
    <row r="44" spans="1:12" ht="12.75">
      <c r="A44" s="172" t="s">
        <v>91</v>
      </c>
      <c r="B44" s="173" t="s">
        <v>5</v>
      </c>
      <c r="C44" s="174">
        <f>SUMIF('Prog-I Detalle'!$A$6:$A$7,A44,'Prog-I Detalle'!$C$6:$C$7)</f>
        <v>0</v>
      </c>
      <c r="D44" s="175" t="e">
        <f t="shared" si="9"/>
        <v>#DIV/0!</v>
      </c>
      <c r="E44" s="174">
        <f>SUMIF('Prog-II Detalle'!$A$6:$A$11,A44,'Prog-II Detalle'!$C$6:$C$11)</f>
        <v>0</v>
      </c>
      <c r="F44" s="182">
        <f t="shared" si="13"/>
        <v>0</v>
      </c>
      <c r="G44" s="174">
        <f>SUMIF('Prog-III Detalle'!$A$6:$A$16,A44,'Prog-III Detalle'!$C$6:$C$16)</f>
        <v>0</v>
      </c>
      <c r="H44" s="175">
        <f t="shared" si="10"/>
        <v>0</v>
      </c>
      <c r="I44" s="176">
        <f>SUMIF('Prog-IV Detalle'!$A$6:$A$7,A44,'Prog-IV Detalle'!$C$6:$C$7)</f>
        <v>0</v>
      </c>
      <c r="J44" s="175">
        <f t="shared" si="11"/>
        <v>0</v>
      </c>
      <c r="K44" s="174">
        <f t="shared" si="14"/>
        <v>0</v>
      </c>
      <c r="L44" s="177">
        <f t="shared" si="12"/>
        <v>0</v>
      </c>
    </row>
    <row r="45" spans="1:12" ht="12.75">
      <c r="A45" s="172" t="s">
        <v>188</v>
      </c>
      <c r="B45" s="173" t="s">
        <v>187</v>
      </c>
      <c r="C45" s="174">
        <f>SUMIF('Prog-I Detalle'!$A$6:$A$7,A45,'Prog-I Detalle'!$C$6:$C$7)</f>
        <v>0</v>
      </c>
      <c r="D45" s="175" t="e">
        <f>+C45/$C$7</f>
        <v>#DIV/0!</v>
      </c>
      <c r="E45" s="174">
        <f>SUMIF('Prog-II Detalle'!$A$6:$A$11,A45,'Prog-II Detalle'!$C$6:$C$11)</f>
        <v>0</v>
      </c>
      <c r="F45" s="182">
        <f>+E45/$E$7</f>
        <v>0</v>
      </c>
      <c r="G45" s="174">
        <f>SUMIF('Prog-III Detalle'!$A$6:$A$16,A45,'Prog-III Detalle'!$C$6:$C$16)</f>
        <v>0</v>
      </c>
      <c r="H45" s="175">
        <f>+G45/$G$7</f>
        <v>0</v>
      </c>
      <c r="I45" s="176">
        <f>SUMIF('Prog-IV Detalle'!$A$6:$A$7,A45,'Prog-IV Detalle'!$C$6:$C$7)</f>
        <v>0</v>
      </c>
      <c r="J45" s="175">
        <f>+I45/$I$7</f>
        <v>0</v>
      </c>
      <c r="K45" s="174">
        <f t="shared" si="14"/>
        <v>0</v>
      </c>
      <c r="L45" s="177">
        <f>+K45/$K$7</f>
        <v>0</v>
      </c>
    </row>
    <row r="46" spans="1:12" ht="12.75">
      <c r="A46" s="172" t="s">
        <v>172</v>
      </c>
      <c r="B46" s="173" t="s">
        <v>173</v>
      </c>
      <c r="C46" s="174">
        <f>SUMIF('Prog-I Detalle'!$A$6:$A$7,A46,'Prog-I Detalle'!$C$6:$C$7)</f>
        <v>0</v>
      </c>
      <c r="D46" s="175" t="e">
        <f>+C46/$C$7</f>
        <v>#DIV/0!</v>
      </c>
      <c r="E46" s="174">
        <f>SUMIF('Prog-II Detalle'!$A$6:$A$11,A46,'Prog-II Detalle'!$C$6:$C$11)</f>
        <v>94925965.68</v>
      </c>
      <c r="F46" s="182">
        <f>+E46/$E$7</f>
        <v>0.8464569169209126</v>
      </c>
      <c r="G46" s="174">
        <f>SUMIF('Prog-III Detalle'!$A$6:$A$16,A46,'Prog-III Detalle'!$C$6:$C$16)</f>
        <v>0</v>
      </c>
      <c r="H46" s="175">
        <f>+G46/$G$7</f>
        <v>0</v>
      </c>
      <c r="I46" s="176">
        <f>SUMIF('Prog-IV Detalle'!$A$6:$A$7,A46,'Prog-IV Detalle'!$C$6:$C$7)</f>
        <v>0</v>
      </c>
      <c r="J46" s="175">
        <f>+I46/$I$7</f>
        <v>0</v>
      </c>
      <c r="K46" s="174">
        <f t="shared" si="14"/>
        <v>94925965.68</v>
      </c>
      <c r="L46" s="177">
        <f>+K46/$K$7</f>
        <v>0.3974596643308205</v>
      </c>
    </row>
    <row r="47" spans="1:12" ht="12.75">
      <c r="A47" s="172" t="s">
        <v>238</v>
      </c>
      <c r="B47" s="181" t="s">
        <v>239</v>
      </c>
      <c r="C47" s="174">
        <f>SUMIF('Prog-I Detalle'!$A$6:$A$7,A47,'Prog-I Detalle'!$C$6:$C$7)</f>
        <v>0</v>
      </c>
      <c r="D47" s="175" t="e">
        <f t="shared" si="9"/>
        <v>#DIV/0!</v>
      </c>
      <c r="E47" s="174">
        <f>SUMIF('Prog-II Detalle'!$A$6:$A$11,A47,'Prog-II Detalle'!$C$6:$C$11)</f>
        <v>0</v>
      </c>
      <c r="F47" s="182">
        <f t="shared" si="13"/>
        <v>0</v>
      </c>
      <c r="G47" s="174">
        <f>SUMIF('Prog-III Detalle'!$A$6:$A$16,A47,'Prog-III Detalle'!$C$6:$C$16)</f>
        <v>0</v>
      </c>
      <c r="H47" s="175">
        <f t="shared" si="10"/>
        <v>0</v>
      </c>
      <c r="I47" s="176">
        <f>SUMIF('Prog-IV Detalle'!$A$6:$A$7,A47,'Prog-IV Detalle'!$C$6:$C$7)</f>
        <v>0</v>
      </c>
      <c r="J47" s="175">
        <f t="shared" si="11"/>
        <v>0</v>
      </c>
      <c r="K47" s="174">
        <f t="shared" si="14"/>
        <v>0</v>
      </c>
      <c r="L47" s="177">
        <f t="shared" si="12"/>
        <v>0</v>
      </c>
    </row>
    <row r="48" spans="1:12" s="171" customFormat="1" ht="16.5" customHeight="1">
      <c r="A48" s="197">
        <v>7</v>
      </c>
      <c r="B48" s="198" t="s">
        <v>132</v>
      </c>
      <c r="C48" s="178">
        <f>SUM(C49:C49)</f>
        <v>0</v>
      </c>
      <c r="D48" s="179" t="e">
        <f t="shared" si="9"/>
        <v>#DIV/0!</v>
      </c>
      <c r="E48" s="178">
        <f>SUM(E49:E51)</f>
        <v>5000000</v>
      </c>
      <c r="F48" s="179">
        <f>SUM(F49:F49)</f>
        <v>0</v>
      </c>
      <c r="G48" s="178">
        <f>SUM(G49:G51)</f>
        <v>0</v>
      </c>
      <c r="H48" s="179">
        <f t="shared" si="10"/>
        <v>0</v>
      </c>
      <c r="I48" s="178">
        <f>SUM(I49:I49)</f>
        <v>0</v>
      </c>
      <c r="J48" s="179">
        <f t="shared" si="11"/>
        <v>0</v>
      </c>
      <c r="K48" s="178">
        <f>+C48+E48+G48+I48</f>
        <v>5000000</v>
      </c>
      <c r="L48" s="180">
        <f t="shared" si="12"/>
        <v>0.0209352447185355</v>
      </c>
    </row>
    <row r="49" spans="1:12" ht="25.5">
      <c r="A49" s="172" t="s">
        <v>92</v>
      </c>
      <c r="B49" s="173" t="s">
        <v>6</v>
      </c>
      <c r="C49" s="174">
        <f>SUMIF('Prog-I Detalle'!$A$6:$A$6,A49,'Prog-I Detalle'!$C$6:$C$6)</f>
        <v>0</v>
      </c>
      <c r="D49" s="175" t="e">
        <f t="shared" si="9"/>
        <v>#DIV/0!</v>
      </c>
      <c r="E49" s="174">
        <f>SUMIF('Prog-II Detalle'!$A$6:$A$11,A49,'Prog-II Detalle'!$C$6:$C$11)</f>
        <v>0</v>
      </c>
      <c r="F49" s="182">
        <f>+E49/$E$7</f>
        <v>0</v>
      </c>
      <c r="G49" s="174">
        <f>SUMIF('Prog-III Detalle'!$A$6:$A$16,A49,'Prog-III Detalle'!$C$6:$C$16)</f>
        <v>0</v>
      </c>
      <c r="H49" s="175">
        <f t="shared" si="10"/>
        <v>0</v>
      </c>
      <c r="I49" s="176">
        <f>SUMIF('Prog-IV Detalle'!$A$6:$A$7,A49,'Prog-IV Detalle'!$C$6:$C$7)</f>
        <v>0</v>
      </c>
      <c r="J49" s="175">
        <f t="shared" si="11"/>
        <v>0</v>
      </c>
      <c r="K49" s="174">
        <f>+C49++E49+G49+I49</f>
        <v>0</v>
      </c>
      <c r="L49" s="177">
        <f t="shared" si="12"/>
        <v>0</v>
      </c>
    </row>
    <row r="50" spans="1:12" ht="25.5">
      <c r="A50" s="172" t="s">
        <v>206</v>
      </c>
      <c r="B50" s="173" t="s">
        <v>207</v>
      </c>
      <c r="C50" s="174">
        <f>SUMIF('Prog-I Detalle'!$A$6:$A$6,A50,'Prog-I Detalle'!$C$6:$C$6)</f>
        <v>0</v>
      </c>
      <c r="D50" s="175" t="e">
        <f>+C50/$C$7</f>
        <v>#DIV/0!</v>
      </c>
      <c r="E50" s="174">
        <f>SUMIF('Prog-II Detalle'!$A$6:$A$11,A50,'Prog-II Detalle'!$C$6:$C$11)</f>
        <v>5000000</v>
      </c>
      <c r="F50" s="182">
        <f>+E50/$E$7</f>
        <v>0.04458510960922745</v>
      </c>
      <c r="G50" s="174">
        <f>SUMIF('Prog-III Detalle'!$A$6:$A$16,A50,'Prog-III Detalle'!$C$6:$C$16)</f>
        <v>0</v>
      </c>
      <c r="H50" s="175">
        <f>+G50/$G$7</f>
        <v>0</v>
      </c>
      <c r="I50" s="176">
        <f>SUMIF('Prog-IV Detalle'!$A$6:$A$7,A50,'Prog-IV Detalle'!$C$6:$C$7)</f>
        <v>0</v>
      </c>
      <c r="J50" s="175">
        <f>+I50/$I$7</f>
        <v>0</v>
      </c>
      <c r="K50" s="174">
        <f>+C50++E50+G50+I50</f>
        <v>5000000</v>
      </c>
      <c r="L50" s="177">
        <f>+K50/$K$7</f>
        <v>0.0209352447185355</v>
      </c>
    </row>
    <row r="51" spans="1:12" ht="25.5">
      <c r="A51" s="172" t="s">
        <v>204</v>
      </c>
      <c r="B51" s="173" t="s">
        <v>205</v>
      </c>
      <c r="C51" s="174">
        <f>SUMIF('Prog-I Detalle'!$A$6:$A$6,A51,'Prog-I Detalle'!$C$6:$C$6)</f>
        <v>0</v>
      </c>
      <c r="D51" s="175" t="e">
        <f>+C51/$C$7</f>
        <v>#DIV/0!</v>
      </c>
      <c r="E51" s="174">
        <f>SUMIF('Prog-II Detalle'!$A$6:$A$11,A51,'Prog-II Detalle'!$C$6:$C$11)</f>
        <v>0</v>
      </c>
      <c r="F51" s="182">
        <f>+E51/$E$7</f>
        <v>0</v>
      </c>
      <c r="G51" s="174">
        <f>SUMIF('Prog-III Detalle'!$A$6:$A$16,A51,'Prog-III Detalle'!$C$6:$C$16)</f>
        <v>0</v>
      </c>
      <c r="H51" s="175">
        <f>+G51/$G$7</f>
        <v>0</v>
      </c>
      <c r="I51" s="176">
        <f>SUMIF('Prog-IV Detalle'!$A$6:$A$7,A51,'Prog-IV Detalle'!$C$6:$C$7)</f>
        <v>0</v>
      </c>
      <c r="J51" s="175">
        <f>+I51/$I$7</f>
        <v>0</v>
      </c>
      <c r="K51" s="174">
        <f>+C51++E51+G51+I51</f>
        <v>0</v>
      </c>
      <c r="L51" s="177">
        <f>+K51/$K$7</f>
        <v>0</v>
      </c>
    </row>
    <row r="52" spans="1:12" s="171" customFormat="1" ht="16.5" customHeight="1">
      <c r="A52" s="197">
        <v>8</v>
      </c>
      <c r="B52" s="198" t="s">
        <v>131</v>
      </c>
      <c r="C52" s="178">
        <f>+C53</f>
        <v>0</v>
      </c>
      <c r="D52" s="179" t="e">
        <f t="shared" si="9"/>
        <v>#DIV/0!</v>
      </c>
      <c r="E52" s="178">
        <f>+E53</f>
        <v>0</v>
      </c>
      <c r="F52" s="179">
        <f>+F53</f>
        <v>0</v>
      </c>
      <c r="G52" s="178"/>
      <c r="H52" s="179">
        <f t="shared" si="10"/>
        <v>0</v>
      </c>
      <c r="I52" s="178">
        <f>+I53</f>
        <v>0</v>
      </c>
      <c r="J52" s="179">
        <f t="shared" si="11"/>
        <v>0</v>
      </c>
      <c r="K52" s="178">
        <f>+C52+E52+G52+I52</f>
        <v>0</v>
      </c>
      <c r="L52" s="180">
        <f t="shared" si="12"/>
        <v>0</v>
      </c>
    </row>
    <row r="53" spans="1:12" ht="29.25" customHeight="1">
      <c r="A53" s="172" t="s">
        <v>93</v>
      </c>
      <c r="B53" s="173" t="s">
        <v>7</v>
      </c>
      <c r="C53" s="174">
        <f>SUMIF('Prog-I Detalle'!$A$6:$A$6,A53,'Prog-I Detalle'!$C$6:$C$6)</f>
        <v>0</v>
      </c>
      <c r="D53" s="175" t="e">
        <f t="shared" si="9"/>
        <v>#DIV/0!</v>
      </c>
      <c r="E53" s="174">
        <f>SUMIF('Prog-II Detalle'!$A$6:$A$11,A53,'Prog-II Detalle'!$C$6:$C$11)</f>
        <v>0</v>
      </c>
      <c r="F53" s="182">
        <f>+E53/$E$7</f>
        <v>0</v>
      </c>
      <c r="G53" s="174">
        <f>SUMIF('Prog-III Detalle'!$A$6:$A$16,A53,'Prog-III Detalle'!$C$6:$C$16)</f>
        <v>0</v>
      </c>
      <c r="H53" s="175">
        <f t="shared" si="10"/>
        <v>0</v>
      </c>
      <c r="I53" s="176">
        <f>SUMIF('Prog-IV Detalle'!$A$6:$A$7,A53,'Prog-IV Detalle'!$C$6:$C$7)</f>
        <v>0</v>
      </c>
      <c r="J53" s="175">
        <f t="shared" si="11"/>
        <v>0</v>
      </c>
      <c r="K53" s="174">
        <f>+C53++E53+G53+I53</f>
        <v>0</v>
      </c>
      <c r="L53" s="177">
        <f t="shared" si="12"/>
        <v>0</v>
      </c>
    </row>
    <row r="54" spans="1:12" s="171" customFormat="1" ht="16.5" customHeight="1">
      <c r="A54" s="197">
        <v>9</v>
      </c>
      <c r="B54" s="198" t="s">
        <v>12</v>
      </c>
      <c r="C54" s="178">
        <f>SUM(C55:C55)</f>
        <v>0</v>
      </c>
      <c r="D54" s="179" t="e">
        <f t="shared" si="9"/>
        <v>#DIV/0!</v>
      </c>
      <c r="E54" s="178">
        <f>SUM(E55:E55)</f>
        <v>0</v>
      </c>
      <c r="F54" s="179">
        <f>+E54/$E$7</f>
        <v>0</v>
      </c>
      <c r="G54" s="178">
        <f>SUM(G55:G55)</f>
        <v>0</v>
      </c>
      <c r="H54" s="179">
        <f t="shared" si="10"/>
        <v>0</v>
      </c>
      <c r="I54" s="178">
        <f>SUM(I55:I55)</f>
        <v>0</v>
      </c>
      <c r="J54" s="179">
        <f t="shared" si="11"/>
        <v>0</v>
      </c>
      <c r="K54" s="178">
        <f>+C54+E54+G54+I54</f>
        <v>0</v>
      </c>
      <c r="L54" s="180">
        <f t="shared" si="12"/>
        <v>0</v>
      </c>
    </row>
    <row r="55" spans="1:12" ht="26.25" thickBot="1">
      <c r="A55" s="185" t="s">
        <v>94</v>
      </c>
      <c r="B55" s="186" t="s">
        <v>8</v>
      </c>
      <c r="C55" s="187">
        <f>SUMIF('Prog-I Detalle'!$A$6:$A$6,A55,'Prog-I Detalle'!$C$6:$C$6)</f>
        <v>0</v>
      </c>
      <c r="D55" s="188" t="e">
        <f t="shared" si="9"/>
        <v>#DIV/0!</v>
      </c>
      <c r="E55" s="187">
        <f>SUMIF('Prog-II Detalle'!$A$6:$A$11,A55,'Prog-II Detalle'!$C$6:$C$11)</f>
        <v>0</v>
      </c>
      <c r="F55" s="189">
        <f>+E55/$E$7</f>
        <v>0</v>
      </c>
      <c r="G55" s="174">
        <f>SUMIF('Prog-III Detalle'!$A$6:$A$16,A55,'Prog-III Detalle'!$C$6:$C$16)</f>
        <v>0</v>
      </c>
      <c r="H55" s="188">
        <f t="shared" si="10"/>
        <v>0</v>
      </c>
      <c r="I55" s="187">
        <f>SUMIF('Prog-I Detalle'!$A$6:$A$6,G55,'Prog-I Detalle'!$C$6:$C$6)</f>
        <v>0</v>
      </c>
      <c r="J55" s="188">
        <f t="shared" si="11"/>
        <v>0</v>
      </c>
      <c r="K55" s="187">
        <f>+C55++E55+G55+I55</f>
        <v>0</v>
      </c>
      <c r="L55" s="190">
        <f t="shared" si="12"/>
        <v>0</v>
      </c>
    </row>
    <row r="56" ht="12.75">
      <c r="I56" s="174"/>
    </row>
    <row r="57" ht="12.75">
      <c r="I57" s="174"/>
    </row>
    <row r="58" ht="12.75">
      <c r="I58" s="174"/>
    </row>
    <row r="59" ht="12.75">
      <c r="I59" s="174"/>
    </row>
  </sheetData>
  <sheetProtection/>
  <mergeCells count="3">
    <mergeCell ref="A1:L1"/>
    <mergeCell ref="A2:L2"/>
    <mergeCell ref="A3:L3"/>
  </mergeCells>
  <printOptions horizontalCentered="1"/>
  <pageMargins left="0.143700787" right="0.143700787" top="0.196850393700787" bottom="0.196850393700787" header="0" footer="0"/>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sheetPr>
    <tabColor indexed="11"/>
  </sheetPr>
  <dimension ref="A1:I48"/>
  <sheetViews>
    <sheetView showGridLines="0" zoomScalePageLayoutView="0" workbookViewId="0" topLeftCell="A1">
      <selection activeCell="E15" sqref="E15"/>
    </sheetView>
  </sheetViews>
  <sheetFormatPr defaultColWidth="9.140625" defaultRowHeight="12.75"/>
  <cols>
    <col min="1" max="1" width="7.140625" style="0" customWidth="1"/>
    <col min="2" max="2" width="35.8515625" style="0" customWidth="1"/>
    <col min="3" max="3" width="17.7109375" style="0" customWidth="1"/>
    <col min="4" max="4" width="15.140625" style="0" customWidth="1"/>
    <col min="5" max="5" width="18.140625" style="0" customWidth="1"/>
    <col min="6" max="6" width="14.8515625" style="0" customWidth="1"/>
    <col min="7" max="7" width="16.7109375" style="0" customWidth="1"/>
    <col min="8" max="8" width="9.140625" style="0" customWidth="1"/>
    <col min="9" max="9" width="11.7109375" style="0" bestFit="1" customWidth="1"/>
  </cols>
  <sheetData>
    <row r="1" spans="1:7" ht="12.75">
      <c r="A1" s="368" t="str">
        <f>+'Gral. de Egresos'!A1</f>
        <v>MUNICIPALIDAD DE SANTA ANA</v>
      </c>
      <c r="B1" s="368"/>
      <c r="C1" s="368"/>
      <c r="D1" s="368"/>
      <c r="E1" s="368"/>
      <c r="F1" s="368"/>
      <c r="G1" s="368"/>
    </row>
    <row r="2" spans="1:7" ht="12.75">
      <c r="A2" s="369" t="s">
        <v>243</v>
      </c>
      <c r="B2" s="368"/>
      <c r="C2" s="368"/>
      <c r="D2" s="368"/>
      <c r="E2" s="368"/>
      <c r="F2" s="368"/>
      <c r="G2" s="368"/>
    </row>
    <row r="3" spans="1:7" ht="12.75">
      <c r="A3" s="368" t="s">
        <v>44</v>
      </c>
      <c r="B3" s="368"/>
      <c r="C3" s="368"/>
      <c r="D3" s="368"/>
      <c r="E3" s="368"/>
      <c r="F3" s="368"/>
      <c r="G3" s="368"/>
    </row>
    <row r="4" spans="1:7" ht="12.75">
      <c r="A4" s="368" t="s">
        <v>45</v>
      </c>
      <c r="B4" s="368"/>
      <c r="C4" s="368"/>
      <c r="D4" s="368"/>
      <c r="E4" s="368"/>
      <c r="F4" s="368"/>
      <c r="G4" s="368"/>
    </row>
    <row r="6" spans="1:7" ht="51">
      <c r="A6" s="154"/>
      <c r="B6" s="154"/>
      <c r="C6" s="155" t="s">
        <v>78</v>
      </c>
      <c r="D6" s="155" t="s">
        <v>65</v>
      </c>
      <c r="E6" s="155" t="s">
        <v>66</v>
      </c>
      <c r="F6" s="155" t="s">
        <v>116</v>
      </c>
      <c r="G6" s="155" t="s">
        <v>67</v>
      </c>
    </row>
    <row r="7" spans="1:7" s="5" customFormat="1" ht="12.75">
      <c r="A7" s="3"/>
      <c r="B7" s="3"/>
      <c r="C7" s="4"/>
      <c r="D7" s="4"/>
      <c r="E7" s="4"/>
      <c r="F7" s="4"/>
      <c r="G7" s="4"/>
    </row>
    <row r="8" spans="1:7" ht="18" customHeight="1">
      <c r="A8" s="199"/>
      <c r="B8" s="200" t="s">
        <v>62</v>
      </c>
      <c r="C8" s="201">
        <f>SUM(C10:C28)</f>
        <v>0</v>
      </c>
      <c r="D8" s="201">
        <f>SUM(D10:D28)</f>
        <v>112145064.66000001</v>
      </c>
      <c r="E8" s="201">
        <f>SUM(E10:E28)</f>
        <v>121075335.04</v>
      </c>
      <c r="F8" s="201">
        <f>+'Gral y X Prog.'!I7</f>
        <v>5611296.19</v>
      </c>
      <c r="G8" s="202">
        <f>SUM(G10:G28)</f>
        <v>238831695.89000002</v>
      </c>
    </row>
    <row r="9" spans="1:9" ht="12.75">
      <c r="A9" s="6"/>
      <c r="B9" s="7"/>
      <c r="C9" s="12" t="s">
        <v>68</v>
      </c>
      <c r="D9" s="12"/>
      <c r="E9" s="12"/>
      <c r="F9" s="12"/>
      <c r="G9" s="10"/>
      <c r="I9" s="60"/>
    </row>
    <row r="10" spans="1:7" ht="15" customHeight="1">
      <c r="A10" s="6">
        <v>0</v>
      </c>
      <c r="B10" s="7" t="s">
        <v>37</v>
      </c>
      <c r="C10" s="12">
        <f>+'Gral y X Prog.'!C8</f>
        <v>0</v>
      </c>
      <c r="D10" s="12">
        <f>+'Gral y X Prog.'!E8</f>
        <v>0</v>
      </c>
      <c r="E10" s="12">
        <f>+'Gral y X Prog.'!G8</f>
        <v>0</v>
      </c>
      <c r="F10" s="12">
        <f>+'Gral y X Prog.'!I8</f>
        <v>0</v>
      </c>
      <c r="G10" s="15">
        <f>+C10+D10+E10+F10</f>
        <v>0</v>
      </c>
    </row>
    <row r="11" spans="1:7" ht="12.75">
      <c r="A11" s="6"/>
      <c r="B11" s="7"/>
      <c r="C11" s="12"/>
      <c r="D11" s="12"/>
      <c r="E11" s="12"/>
      <c r="F11" s="12"/>
      <c r="G11" s="15"/>
    </row>
    <row r="12" spans="1:7" ht="15" customHeight="1">
      <c r="A12" s="6">
        <v>1</v>
      </c>
      <c r="B12" s="7" t="s">
        <v>38</v>
      </c>
      <c r="C12" s="12">
        <f>'Gral y X Prog.'!C12</f>
        <v>0</v>
      </c>
      <c r="D12" s="12">
        <f>'Gral y X Prog.'!E12</f>
        <v>9603291.55</v>
      </c>
      <c r="E12" s="12">
        <f>+'Gral y X Prog.'!G12</f>
        <v>0</v>
      </c>
      <c r="F12" s="12">
        <f>+'Gral y X Prog.'!I12</f>
        <v>0</v>
      </c>
      <c r="G12" s="15">
        <f>+C12+D12+E12+F12</f>
        <v>9603291.55</v>
      </c>
    </row>
    <row r="13" spans="1:7" ht="12.75">
      <c r="A13" s="6"/>
      <c r="B13" s="7"/>
      <c r="C13" s="12"/>
      <c r="D13" s="12"/>
      <c r="E13" s="12"/>
      <c r="F13" s="12"/>
      <c r="G13" s="15"/>
    </row>
    <row r="14" spans="1:7" ht="15" customHeight="1">
      <c r="A14" s="6">
        <v>2</v>
      </c>
      <c r="B14" s="7" t="s">
        <v>39</v>
      </c>
      <c r="C14" s="12">
        <f>+'Gral y X Prog.'!C15</f>
        <v>0</v>
      </c>
      <c r="D14" s="12">
        <f>+'Gral y X Prog.'!E15</f>
        <v>544243.1699999999</v>
      </c>
      <c r="E14" s="12">
        <f>+'Gral y X Prog.'!G15</f>
        <v>0</v>
      </c>
      <c r="F14" s="12">
        <f>+'Gral y X Prog.'!I15</f>
        <v>671250</v>
      </c>
      <c r="G14" s="15">
        <f>+C14+D14+E14+F14</f>
        <v>1215493.17</v>
      </c>
    </row>
    <row r="15" spans="1:7" ht="12.75">
      <c r="A15" s="6"/>
      <c r="B15" s="7"/>
      <c r="C15" s="12"/>
      <c r="D15" s="12"/>
      <c r="E15" s="12"/>
      <c r="F15" s="12"/>
      <c r="G15" s="15"/>
    </row>
    <row r="16" spans="1:7" ht="15" customHeight="1">
      <c r="A16" s="6">
        <v>3</v>
      </c>
      <c r="B16" s="7" t="s">
        <v>40</v>
      </c>
      <c r="C16" s="12">
        <f>+'Gral y X Prog.'!C27</f>
        <v>0</v>
      </c>
      <c r="D16" s="12">
        <f>+'Gral y X Prog.'!E27</f>
        <v>0</v>
      </c>
      <c r="E16" s="12">
        <f>+'Gral y X Prog.'!G27</f>
        <v>0</v>
      </c>
      <c r="F16" s="12">
        <f>+'Gral y X Prog.'!I27</f>
        <v>0</v>
      </c>
      <c r="G16" s="15">
        <f>+C16+D16+E16+F16</f>
        <v>0</v>
      </c>
    </row>
    <row r="17" spans="1:7" ht="12.75">
      <c r="A17" s="6"/>
      <c r="B17" s="7"/>
      <c r="C17" s="12"/>
      <c r="D17" s="12"/>
      <c r="E17" s="12"/>
      <c r="F17" s="12"/>
      <c r="G17" s="15"/>
    </row>
    <row r="18" spans="1:7" ht="15.75" customHeight="1">
      <c r="A18" s="6">
        <v>4</v>
      </c>
      <c r="B18" s="7" t="s">
        <v>63</v>
      </c>
      <c r="C18" s="12">
        <v>0</v>
      </c>
      <c r="D18" s="12">
        <v>0</v>
      </c>
      <c r="E18" s="12">
        <v>0</v>
      </c>
      <c r="F18" s="12">
        <v>0</v>
      </c>
      <c r="G18" s="15">
        <f>+C18+D18+E18+F18</f>
        <v>0</v>
      </c>
    </row>
    <row r="19" spans="1:7" ht="12.75">
      <c r="A19" s="6"/>
      <c r="B19" s="7"/>
      <c r="C19" s="12"/>
      <c r="D19" s="12"/>
      <c r="E19" s="12"/>
      <c r="F19" s="12"/>
      <c r="G19" s="15"/>
    </row>
    <row r="20" spans="1:7" ht="15" customHeight="1">
      <c r="A20" s="6">
        <v>5</v>
      </c>
      <c r="B20" s="7" t="s">
        <v>24</v>
      </c>
      <c r="C20" s="12">
        <f>+'Gral y X Prog.'!C29</f>
        <v>0</v>
      </c>
      <c r="D20" s="12">
        <f>+'Gral y X Prog.'!E29</f>
        <v>2071564.2599999998</v>
      </c>
      <c r="E20" s="12">
        <f>+'Gral y X Prog.'!G29</f>
        <v>121075335.04</v>
      </c>
      <c r="F20" s="12">
        <f>+'Gral y X Prog.'!I29</f>
        <v>4940046.19</v>
      </c>
      <c r="G20" s="15">
        <f>+C20+D20+E20+F20</f>
        <v>128086945.49000001</v>
      </c>
    </row>
    <row r="21" spans="1:7" ht="12.75">
      <c r="A21" s="6"/>
      <c r="B21" s="7"/>
      <c r="C21" s="12"/>
      <c r="D21" s="12"/>
      <c r="E21" s="12"/>
      <c r="F21" s="12"/>
      <c r="G21" s="15"/>
    </row>
    <row r="22" spans="1:7" ht="15" customHeight="1">
      <c r="A22" s="6">
        <v>6</v>
      </c>
      <c r="B22" s="7" t="s">
        <v>41</v>
      </c>
      <c r="C22" s="12">
        <f>'Gral y X Prog.'!C41</f>
        <v>0</v>
      </c>
      <c r="D22" s="12">
        <f>+'Gral y X Prog.'!E41</f>
        <v>94925965.68</v>
      </c>
      <c r="E22" s="12">
        <f>+'Gral y X Prog.'!G41</f>
        <v>0</v>
      </c>
      <c r="F22" s="12">
        <f>+'Gral y X Prog.'!I41</f>
        <v>0</v>
      </c>
      <c r="G22" s="15">
        <f>+C22+D22+E22+F22</f>
        <v>94925965.68</v>
      </c>
    </row>
    <row r="23" spans="1:7" ht="12.75">
      <c r="A23" s="6"/>
      <c r="B23" s="7"/>
      <c r="C23" s="12"/>
      <c r="D23" s="12"/>
      <c r="E23" s="12"/>
      <c r="F23" s="12"/>
      <c r="G23" s="15"/>
    </row>
    <row r="24" spans="1:7" ht="15" customHeight="1">
      <c r="A24" s="6">
        <v>7</v>
      </c>
      <c r="B24" s="7" t="s">
        <v>42</v>
      </c>
      <c r="C24" s="12">
        <f>+'Gral y X Prog.'!C48</f>
        <v>0</v>
      </c>
      <c r="D24" s="12">
        <f>+'Gral y X Prog.'!E48</f>
        <v>5000000</v>
      </c>
      <c r="E24" s="12">
        <f>+'Gral y X Prog.'!G48</f>
        <v>0</v>
      </c>
      <c r="F24" s="12">
        <f>+'Gral y X Prog.'!I48</f>
        <v>0</v>
      </c>
      <c r="G24" s="15">
        <f>+C24+D24+E24+F24</f>
        <v>5000000</v>
      </c>
    </row>
    <row r="25" spans="1:7" ht="13.5" customHeight="1">
      <c r="A25" s="6"/>
      <c r="B25" s="7"/>
      <c r="C25" s="12"/>
      <c r="D25" s="12"/>
      <c r="E25" s="12"/>
      <c r="F25" s="12"/>
      <c r="G25" s="15"/>
    </row>
    <row r="26" spans="1:7" ht="15.75" customHeight="1">
      <c r="A26" s="6">
        <v>8</v>
      </c>
      <c r="B26" s="7" t="s">
        <v>43</v>
      </c>
      <c r="C26" s="12">
        <f>+'Gral y X Prog.'!C52</f>
        <v>0</v>
      </c>
      <c r="D26" s="12">
        <f>+'Gral y X Prog.'!E52</f>
        <v>0</v>
      </c>
      <c r="E26" s="12">
        <f>+'Gral y X Prog.'!G52</f>
        <v>0</v>
      </c>
      <c r="F26" s="12">
        <f>+'Gral y X Prog.'!I52</f>
        <v>0</v>
      </c>
      <c r="G26" s="15">
        <f>+C26+D26+E26+F26</f>
        <v>0</v>
      </c>
    </row>
    <row r="27" spans="1:7" ht="12.75">
      <c r="A27" s="6"/>
      <c r="B27" s="7"/>
      <c r="C27" s="12"/>
      <c r="D27" s="12"/>
      <c r="E27" s="12"/>
      <c r="F27" s="12"/>
      <c r="G27" s="15"/>
    </row>
    <row r="28" spans="1:7" ht="15" customHeight="1">
      <c r="A28" s="6">
        <v>9</v>
      </c>
      <c r="B28" s="7" t="s">
        <v>64</v>
      </c>
      <c r="C28" s="12">
        <f>+'Gral y X Prog.'!C54</f>
        <v>0</v>
      </c>
      <c r="D28" s="12">
        <f>+'Gral y X Prog.'!E54</f>
        <v>0</v>
      </c>
      <c r="E28" s="12">
        <f>+'Gral y X Prog.'!G54</f>
        <v>0</v>
      </c>
      <c r="F28" s="12">
        <v>0</v>
      </c>
      <c r="G28" s="15">
        <f>+C28+D28+E28+F28</f>
        <v>0</v>
      </c>
    </row>
    <row r="29" spans="1:7" ht="12.75">
      <c r="A29" s="11"/>
      <c r="B29" s="8"/>
      <c r="C29" s="8"/>
      <c r="D29" s="8"/>
      <c r="E29" s="8"/>
      <c r="F29" s="8"/>
      <c r="G29" s="9"/>
    </row>
    <row r="30" ht="12.75">
      <c r="D30" s="1"/>
    </row>
    <row r="34" ht="12.75">
      <c r="E34" s="1"/>
    </row>
    <row r="48" ht="12.75">
      <c r="G48" s="1"/>
    </row>
  </sheetData>
  <sheetProtection/>
  <mergeCells count="4">
    <mergeCell ref="A1:G1"/>
    <mergeCell ref="A2:G2"/>
    <mergeCell ref="A3:G3"/>
    <mergeCell ref="A4:G4"/>
  </mergeCells>
  <printOptions horizontalCentered="1"/>
  <pageMargins left="0.7874015748031497" right="0.7874015748031497" top="0.7480314960629921" bottom="0.984251968503937" header="0" footer="0"/>
  <pageSetup horizontalDpi="600" verticalDpi="600" orientation="portrait" scale="70" r:id="rId2"/>
  <ignoredErrors>
    <ignoredError sqref="F8" formula="1"/>
  </ignoredErrors>
  <drawing r:id="rId1"/>
</worksheet>
</file>

<file path=xl/worksheets/sheet4.xml><?xml version="1.0" encoding="utf-8"?>
<worksheet xmlns="http://schemas.openxmlformats.org/spreadsheetml/2006/main" xmlns:r="http://schemas.openxmlformats.org/officeDocument/2006/relationships">
  <sheetPr>
    <tabColor indexed="50"/>
  </sheetPr>
  <dimension ref="A1:D26"/>
  <sheetViews>
    <sheetView showGridLines="0" zoomScalePageLayoutView="0" workbookViewId="0" topLeftCell="A1">
      <selection activeCell="G31" sqref="G31"/>
    </sheetView>
  </sheetViews>
  <sheetFormatPr defaultColWidth="9.140625" defaultRowHeight="12.75"/>
  <cols>
    <col min="1" max="1" width="13.8515625" style="0" customWidth="1"/>
    <col min="2" max="2" width="41.421875" style="0" customWidth="1"/>
    <col min="3" max="3" width="24.421875" style="0" customWidth="1"/>
    <col min="4" max="4" width="14.421875" style="13" customWidth="1"/>
  </cols>
  <sheetData>
    <row r="1" spans="1:4" ht="19.5" customHeight="1">
      <c r="A1" s="370" t="s">
        <v>18</v>
      </c>
      <c r="B1" s="370"/>
      <c r="C1" s="370"/>
      <c r="D1" s="370"/>
    </row>
    <row r="2" spans="1:4" ht="19.5" customHeight="1">
      <c r="A2" s="371" t="str">
        <f>+'Prog-I Detalle'!A2:D2</f>
        <v>PRESUPUESTO EXTRAORDINARIO 02-2018</v>
      </c>
      <c r="B2" s="370"/>
      <c r="C2" s="370"/>
      <c r="D2" s="370"/>
    </row>
    <row r="3" spans="1:4" ht="19.5" customHeight="1">
      <c r="A3" s="370" t="s">
        <v>32</v>
      </c>
      <c r="B3" s="370"/>
      <c r="C3" s="370"/>
      <c r="D3" s="370"/>
    </row>
    <row r="4" spans="1:4" ht="19.5" customHeight="1">
      <c r="A4" s="203"/>
      <c r="B4" s="203"/>
      <c r="C4" s="203"/>
      <c r="D4" s="204"/>
    </row>
    <row r="5" spans="1:4" ht="15" customHeight="1">
      <c r="A5" s="205" t="s">
        <v>19</v>
      </c>
      <c r="B5" s="205" t="s">
        <v>33</v>
      </c>
      <c r="C5" s="205" t="s">
        <v>34</v>
      </c>
      <c r="D5" s="206" t="s">
        <v>35</v>
      </c>
    </row>
    <row r="6" spans="1:4" ht="12.75">
      <c r="A6" s="207"/>
      <c r="B6" s="208"/>
      <c r="C6" s="208"/>
      <c r="D6" s="209"/>
    </row>
    <row r="7" spans="1:4" ht="15" customHeight="1">
      <c r="A7" s="210"/>
      <c r="B7" s="211" t="s">
        <v>36</v>
      </c>
      <c r="C7" s="212">
        <f>+'Eg. X Partida'!G8</f>
        <v>238831695.89000002</v>
      </c>
      <c r="D7" s="213">
        <v>1</v>
      </c>
    </row>
    <row r="8" spans="1:4" ht="12.75">
      <c r="A8" s="210"/>
      <c r="B8" s="214"/>
      <c r="C8" s="215"/>
      <c r="D8" s="216"/>
    </row>
    <row r="9" spans="1:4" ht="15" customHeight="1">
      <c r="A9" s="217">
        <v>0</v>
      </c>
      <c r="B9" s="214" t="s">
        <v>37</v>
      </c>
      <c r="C9" s="215">
        <f>+'Gral y X Prog.'!K8</f>
        <v>0</v>
      </c>
      <c r="D9" s="216">
        <f>+C9/$C$7</f>
        <v>0</v>
      </c>
    </row>
    <row r="10" spans="1:4" ht="12.75">
      <c r="A10" s="217"/>
      <c r="B10" s="214"/>
      <c r="C10" s="215"/>
      <c r="D10" s="216"/>
    </row>
    <row r="11" spans="1:4" ht="15" customHeight="1">
      <c r="A11" s="217">
        <v>1</v>
      </c>
      <c r="B11" s="214" t="s">
        <v>38</v>
      </c>
      <c r="C11" s="215">
        <f>+'Gral y X Prog.'!K12</f>
        <v>7000000</v>
      </c>
      <c r="D11" s="216">
        <f>+C11/$C$7</f>
        <v>0.029309342605949702</v>
      </c>
    </row>
    <row r="12" spans="1:4" ht="12.75">
      <c r="A12" s="217"/>
      <c r="B12" s="214"/>
      <c r="C12" s="215"/>
      <c r="D12" s="216"/>
    </row>
    <row r="13" spans="1:4" ht="15" customHeight="1">
      <c r="A13" s="217">
        <v>2</v>
      </c>
      <c r="B13" s="214" t="s">
        <v>39</v>
      </c>
      <c r="C13" s="215">
        <f>+'Gral y X Prog.'!K15</f>
        <v>1215493.17</v>
      </c>
      <c r="D13" s="216">
        <f>+C13/$C$7</f>
        <v>0.005089329393531695</v>
      </c>
    </row>
    <row r="14" spans="1:4" ht="12.75">
      <c r="A14" s="217"/>
      <c r="B14" s="214"/>
      <c r="C14" s="215"/>
      <c r="D14" s="216"/>
    </row>
    <row r="15" spans="1:4" ht="15.75" customHeight="1">
      <c r="A15" s="217">
        <v>3</v>
      </c>
      <c r="B15" s="214" t="s">
        <v>40</v>
      </c>
      <c r="C15" s="215">
        <f>+'Gral y X Prog.'!K27</f>
        <v>0</v>
      </c>
      <c r="D15" s="216">
        <f aca="true" t="shared" si="0" ref="D15:D25">+C15/$C$7</f>
        <v>0</v>
      </c>
    </row>
    <row r="16" spans="1:4" ht="12.75">
      <c r="A16" s="217"/>
      <c r="B16" s="214"/>
      <c r="C16" s="215"/>
      <c r="D16" s="216"/>
    </row>
    <row r="17" spans="1:4" ht="15" customHeight="1">
      <c r="A17" s="217">
        <v>5</v>
      </c>
      <c r="B17" s="214" t="s">
        <v>24</v>
      </c>
      <c r="C17" s="215">
        <f>+'Gral y X Prog.'!K29</f>
        <v>128086945.49000001</v>
      </c>
      <c r="D17" s="216">
        <f t="shared" si="0"/>
        <v>0.5363063098165735</v>
      </c>
    </row>
    <row r="18" spans="1:4" ht="12.75">
      <c r="A18" s="217"/>
      <c r="B18" s="214"/>
      <c r="C18" s="215"/>
      <c r="D18" s="216"/>
    </row>
    <row r="19" spans="1:4" ht="15" customHeight="1">
      <c r="A19" s="217">
        <v>6</v>
      </c>
      <c r="B19" s="214" t="s">
        <v>41</v>
      </c>
      <c r="C19" s="215">
        <f>+'Gral y X Prog.'!K41</f>
        <v>94925965.68</v>
      </c>
      <c r="D19" s="216">
        <f t="shared" si="0"/>
        <v>0.3974596643308205</v>
      </c>
    </row>
    <row r="20" spans="1:4" ht="12.75">
      <c r="A20" s="217"/>
      <c r="B20" s="214"/>
      <c r="C20" s="215"/>
      <c r="D20" s="216"/>
    </row>
    <row r="21" spans="1:4" ht="15" customHeight="1">
      <c r="A21" s="217">
        <v>7</v>
      </c>
      <c r="B21" s="214" t="s">
        <v>42</v>
      </c>
      <c r="C21" s="215">
        <f>+'Gral y X Prog.'!K48</f>
        <v>5000000</v>
      </c>
      <c r="D21" s="216">
        <f>+C21/$C$7</f>
        <v>0.0209352447185355</v>
      </c>
    </row>
    <row r="22" spans="1:4" ht="13.5" customHeight="1">
      <c r="A22" s="217"/>
      <c r="B22" s="214"/>
      <c r="C22" s="215"/>
      <c r="D22" s="216"/>
    </row>
    <row r="23" spans="1:4" ht="15.75" customHeight="1">
      <c r="A23" s="217">
        <v>8</v>
      </c>
      <c r="B23" s="214" t="s">
        <v>43</v>
      </c>
      <c r="C23" s="215">
        <f>+'Gral y X Prog.'!K52</f>
        <v>0</v>
      </c>
      <c r="D23" s="216">
        <f t="shared" si="0"/>
        <v>0</v>
      </c>
    </row>
    <row r="24" spans="1:4" ht="12.75" customHeight="1">
      <c r="A24" s="217"/>
      <c r="B24" s="214"/>
      <c r="C24" s="214"/>
      <c r="D24" s="216"/>
    </row>
    <row r="25" spans="1:4" ht="15.75" customHeight="1">
      <c r="A25" s="217">
        <v>9</v>
      </c>
      <c r="B25" s="214" t="s">
        <v>64</v>
      </c>
      <c r="C25" s="215">
        <f>+'Gral y X Prog.'!K54</f>
        <v>0</v>
      </c>
      <c r="D25" s="216">
        <f t="shared" si="0"/>
        <v>0</v>
      </c>
    </row>
    <row r="26" spans="1:4" ht="12.75">
      <c r="A26" s="11"/>
      <c r="B26" s="8"/>
      <c r="C26" s="8"/>
      <c r="D26" s="14"/>
    </row>
  </sheetData>
  <sheetProtection/>
  <mergeCells count="3">
    <mergeCell ref="A1:D1"/>
    <mergeCell ref="A2:D2"/>
    <mergeCell ref="A3:D3"/>
  </mergeCells>
  <printOptions horizontalCentered="1"/>
  <pageMargins left="0.7874015748031497" right="0.7874015748031497" top="0.7480314960629921" bottom="0.984251968503937" header="0" footer="0"/>
  <pageSetup horizontalDpi="600" verticalDpi="600" orientation="portrait" scale="95" r:id="rId2"/>
  <drawing r:id="rId1"/>
</worksheet>
</file>

<file path=xl/worksheets/sheet5.xml><?xml version="1.0" encoding="utf-8"?>
<worksheet xmlns="http://schemas.openxmlformats.org/spreadsheetml/2006/main" xmlns:r="http://schemas.openxmlformats.org/officeDocument/2006/relationships">
  <sheetPr>
    <tabColor indexed="12"/>
  </sheetPr>
  <dimension ref="A1:K62"/>
  <sheetViews>
    <sheetView showGridLines="0" zoomScalePageLayoutView="0" workbookViewId="0" topLeftCell="A19">
      <selection activeCell="A51" sqref="A51"/>
    </sheetView>
  </sheetViews>
  <sheetFormatPr defaultColWidth="11.421875" defaultRowHeight="12.75"/>
  <cols>
    <col min="1" max="1" width="23.57421875" style="90" customWidth="1"/>
    <col min="2" max="2" width="32.00390625" style="90" customWidth="1"/>
    <col min="3" max="3" width="21.28125" style="90" customWidth="1"/>
    <col min="4" max="4" width="9.00390625" style="90" customWidth="1"/>
    <col min="5" max="5" width="9.7109375" style="90" customWidth="1"/>
    <col min="6" max="6" width="7.7109375" style="90" customWidth="1"/>
    <col min="7" max="7" width="32.140625" style="90" customWidth="1"/>
    <col min="8" max="8" width="20.8515625" style="90" customWidth="1"/>
    <col min="9" max="9" width="23.8515625" style="344" customWidth="1"/>
    <col min="10" max="10" width="18.140625" style="90" bestFit="1" customWidth="1"/>
    <col min="11" max="11" width="12.7109375" style="90" bestFit="1" customWidth="1"/>
    <col min="12" max="16384" width="11.421875" style="90" customWidth="1"/>
  </cols>
  <sheetData>
    <row r="1" spans="1:8" ht="15">
      <c r="A1" s="372" t="str">
        <f>+'[1]Gral. de Egresos'!A2</f>
        <v>MUNICIPALIDAD DE SANTA ANA</v>
      </c>
      <c r="B1" s="372"/>
      <c r="C1" s="372"/>
      <c r="D1" s="372"/>
      <c r="E1" s="372"/>
      <c r="F1" s="372"/>
      <c r="G1" s="372"/>
      <c r="H1" s="372"/>
    </row>
    <row r="2" spans="1:8" ht="15">
      <c r="A2" s="372" t="s">
        <v>243</v>
      </c>
      <c r="B2" s="372"/>
      <c r="C2" s="372"/>
      <c r="D2" s="372"/>
      <c r="E2" s="372"/>
      <c r="F2" s="372"/>
      <c r="G2" s="372"/>
      <c r="H2" s="372"/>
    </row>
    <row r="3" spans="1:8" ht="15">
      <c r="A3" s="372" t="s">
        <v>69</v>
      </c>
      <c r="B3" s="372"/>
      <c r="C3" s="372"/>
      <c r="D3" s="372"/>
      <c r="E3" s="372"/>
      <c r="F3" s="372"/>
      <c r="G3" s="372"/>
      <c r="H3" s="372"/>
    </row>
    <row r="4" spans="1:8" ht="15">
      <c r="A4" s="372" t="s">
        <v>70</v>
      </c>
      <c r="B4" s="372"/>
      <c r="C4" s="372"/>
      <c r="D4" s="372"/>
      <c r="E4" s="372"/>
      <c r="F4" s="372"/>
      <c r="G4" s="372"/>
      <c r="H4" s="372"/>
    </row>
    <row r="5" spans="1:8" ht="13.5" thickBot="1">
      <c r="A5" s="146"/>
      <c r="B5" s="146"/>
      <c r="C5" s="231"/>
      <c r="D5" s="232"/>
      <c r="E5" s="233"/>
      <c r="F5" s="232"/>
      <c r="G5" s="146"/>
      <c r="H5" s="231"/>
    </row>
    <row r="6" spans="1:8" ht="12.75">
      <c r="A6" s="373" t="s">
        <v>72</v>
      </c>
      <c r="B6" s="373" t="s">
        <v>71</v>
      </c>
      <c r="C6" s="373" t="s">
        <v>21</v>
      </c>
      <c r="D6" s="375" t="s">
        <v>74</v>
      </c>
      <c r="E6" s="375" t="s">
        <v>75</v>
      </c>
      <c r="F6" s="375" t="s">
        <v>76</v>
      </c>
      <c r="G6" s="373" t="s">
        <v>73</v>
      </c>
      <c r="H6" s="378" t="s">
        <v>21</v>
      </c>
    </row>
    <row r="7" spans="1:8" ht="30.75" customHeight="1">
      <c r="A7" s="374"/>
      <c r="B7" s="374"/>
      <c r="C7" s="374"/>
      <c r="D7" s="376"/>
      <c r="E7" s="376"/>
      <c r="F7" s="376"/>
      <c r="G7" s="374"/>
      <c r="H7" s="379"/>
    </row>
    <row r="8" spans="1:9" ht="31.5" customHeight="1">
      <c r="A8" s="234" t="s">
        <v>170</v>
      </c>
      <c r="B8" s="237" t="s">
        <v>199</v>
      </c>
      <c r="C8" s="286">
        <f>+Ingresos!C9</f>
        <v>94925965.68</v>
      </c>
      <c r="D8" s="243" t="s">
        <v>105</v>
      </c>
      <c r="E8" s="236" t="s">
        <v>157</v>
      </c>
      <c r="F8" s="236"/>
      <c r="G8" s="277" t="s">
        <v>186</v>
      </c>
      <c r="H8" s="116">
        <v>94925965.68</v>
      </c>
      <c r="I8" s="345"/>
    </row>
    <row r="9" spans="1:8" ht="15" customHeight="1">
      <c r="A9" s="234"/>
      <c r="B9" s="238"/>
      <c r="C9" s="239"/>
      <c r="D9" s="322"/>
      <c r="E9" s="323"/>
      <c r="F9" s="323"/>
      <c r="G9" s="324"/>
      <c r="H9" s="325">
        <f>SUM(H8:H8)</f>
        <v>94925965.68</v>
      </c>
    </row>
    <row r="10" spans="1:8" ht="15" customHeight="1">
      <c r="A10" s="234"/>
      <c r="B10" s="238"/>
      <c r="C10" s="239"/>
      <c r="D10" s="243"/>
      <c r="E10" s="236"/>
      <c r="F10" s="236"/>
      <c r="G10" s="277"/>
      <c r="H10" s="239"/>
    </row>
    <row r="11" spans="1:9" ht="28.5" customHeight="1">
      <c r="A11" s="234" t="s">
        <v>98</v>
      </c>
      <c r="B11" s="237" t="s">
        <v>220</v>
      </c>
      <c r="C11" s="245">
        <v>44012347.46000004</v>
      </c>
      <c r="D11" s="243" t="s">
        <v>135</v>
      </c>
      <c r="E11" s="236" t="s">
        <v>113</v>
      </c>
      <c r="F11" s="236"/>
      <c r="G11" s="130" t="s">
        <v>245</v>
      </c>
      <c r="H11" s="131">
        <v>408750</v>
      </c>
      <c r="I11" s="346"/>
    </row>
    <row r="12" spans="1:9" ht="27" customHeight="1">
      <c r="A12" s="234"/>
      <c r="B12" s="237"/>
      <c r="C12" s="245"/>
      <c r="D12" s="243" t="s">
        <v>135</v>
      </c>
      <c r="E12" s="236" t="s">
        <v>285</v>
      </c>
      <c r="F12" s="236"/>
      <c r="G12" s="277" t="s">
        <v>286</v>
      </c>
      <c r="H12" s="288">
        <v>5000000</v>
      </c>
      <c r="I12" s="346"/>
    </row>
    <row r="13" spans="1:9" ht="27" customHeight="1">
      <c r="A13" s="234"/>
      <c r="B13" s="237"/>
      <c r="C13" s="245"/>
      <c r="D13" s="289" t="s">
        <v>135</v>
      </c>
      <c r="E13" s="290" t="s">
        <v>165</v>
      </c>
      <c r="F13" s="290"/>
      <c r="G13" s="130" t="s">
        <v>281</v>
      </c>
      <c r="H13" s="131">
        <v>20000000</v>
      </c>
      <c r="I13" s="346"/>
    </row>
    <row r="14" spans="1:9" ht="40.5" customHeight="1">
      <c r="A14" s="234"/>
      <c r="B14" s="237"/>
      <c r="C14" s="245"/>
      <c r="D14" s="289" t="s">
        <v>135</v>
      </c>
      <c r="E14" s="290" t="s">
        <v>112</v>
      </c>
      <c r="F14" s="290"/>
      <c r="G14" s="130" t="s">
        <v>270</v>
      </c>
      <c r="H14" s="131">
        <v>2000000</v>
      </c>
      <c r="I14" s="346"/>
    </row>
    <row r="15" spans="1:9" ht="40.5" customHeight="1">
      <c r="A15" s="234"/>
      <c r="B15" s="237"/>
      <c r="C15" s="245"/>
      <c r="D15" s="243" t="s">
        <v>300</v>
      </c>
      <c r="E15" s="236" t="s">
        <v>301</v>
      </c>
      <c r="F15" s="236"/>
      <c r="G15" s="130" t="s">
        <v>302</v>
      </c>
      <c r="H15" s="131">
        <v>7000000</v>
      </c>
      <c r="I15" s="346"/>
    </row>
    <row r="16" spans="1:9" ht="41.25" customHeight="1">
      <c r="A16" s="234"/>
      <c r="B16" s="237"/>
      <c r="C16" s="245"/>
      <c r="D16" s="243" t="s">
        <v>135</v>
      </c>
      <c r="E16" s="236" t="s">
        <v>113</v>
      </c>
      <c r="F16" s="236"/>
      <c r="G16" s="130" t="s">
        <v>287</v>
      </c>
      <c r="H16" s="131">
        <v>9603597.46</v>
      </c>
      <c r="I16" s="346"/>
    </row>
    <row r="17" spans="1:11" ht="24.75" customHeight="1">
      <c r="A17" s="234"/>
      <c r="B17" s="237"/>
      <c r="C17" s="245"/>
      <c r="D17" s="350"/>
      <c r="E17" s="323"/>
      <c r="F17" s="323"/>
      <c r="G17" s="351"/>
      <c r="H17" s="304">
        <f>SUM(H11:H16)</f>
        <v>44012347.46</v>
      </c>
      <c r="I17" s="347"/>
      <c r="J17" s="244"/>
      <c r="K17" s="244"/>
    </row>
    <row r="18" spans="1:10" ht="30.75" customHeight="1">
      <c r="A18" s="234" t="s">
        <v>99</v>
      </c>
      <c r="B18" s="271" t="s">
        <v>221</v>
      </c>
      <c r="C18" s="248">
        <f>+SUM(C19:C44)</f>
        <v>109274588.00000001</v>
      </c>
      <c r="D18" s="276"/>
      <c r="E18" s="236"/>
      <c r="F18" s="236"/>
      <c r="G18" s="277"/>
      <c r="H18" s="239"/>
      <c r="J18" s="244"/>
    </row>
    <row r="19" spans="1:10" ht="48.75" customHeight="1">
      <c r="A19" s="234"/>
      <c r="B19" s="331" t="s">
        <v>137</v>
      </c>
      <c r="C19" s="251">
        <v>6087269.370000001</v>
      </c>
      <c r="D19" s="289" t="s">
        <v>49</v>
      </c>
      <c r="E19" s="290" t="s">
        <v>106</v>
      </c>
      <c r="F19" s="290"/>
      <c r="G19" s="291" t="s">
        <v>264</v>
      </c>
      <c r="H19" s="339">
        <f>+C19</f>
        <v>6087269.370000001</v>
      </c>
      <c r="I19" s="347"/>
      <c r="J19" s="244"/>
    </row>
    <row r="20" spans="1:10" ht="24.75" customHeight="1">
      <c r="A20" s="234"/>
      <c r="B20" s="331"/>
      <c r="C20" s="339"/>
      <c r="D20" s="289"/>
      <c r="E20" s="290"/>
      <c r="F20" s="290"/>
      <c r="G20" s="291"/>
      <c r="H20" s="339"/>
      <c r="I20" s="347"/>
      <c r="J20" s="244"/>
    </row>
    <row r="21" spans="1:9" ht="41.25" customHeight="1">
      <c r="A21" s="234"/>
      <c r="B21" s="334" t="s">
        <v>155</v>
      </c>
      <c r="C21" s="353">
        <v>46263247.25999999</v>
      </c>
      <c r="D21" s="289" t="s">
        <v>135</v>
      </c>
      <c r="E21" s="290" t="s">
        <v>113</v>
      </c>
      <c r="F21" s="290"/>
      <c r="G21" s="130" t="s">
        <v>280</v>
      </c>
      <c r="H21" s="339">
        <v>11321559.51999998</v>
      </c>
      <c r="I21" s="347"/>
    </row>
    <row r="22" spans="1:9" ht="41.25" customHeight="1">
      <c r="A22" s="234"/>
      <c r="B22" s="334"/>
      <c r="C22" s="353"/>
      <c r="D22" s="243" t="s">
        <v>135</v>
      </c>
      <c r="E22" s="236" t="s">
        <v>113</v>
      </c>
      <c r="F22" s="236"/>
      <c r="G22" s="130" t="s">
        <v>287</v>
      </c>
      <c r="H22" s="339">
        <v>5000000</v>
      </c>
      <c r="I22" s="347"/>
    </row>
    <row r="23" spans="1:9" ht="41.25" customHeight="1">
      <c r="A23" s="234"/>
      <c r="B23" s="331"/>
      <c r="C23" s="339"/>
      <c r="D23" s="289" t="s">
        <v>135</v>
      </c>
      <c r="E23" s="290" t="s">
        <v>113</v>
      </c>
      <c r="F23" s="290"/>
      <c r="G23" s="130" t="s">
        <v>288</v>
      </c>
      <c r="H23" s="131">
        <v>29941687.74</v>
      </c>
      <c r="I23" s="347"/>
    </row>
    <row r="24" spans="1:9" ht="41.25" customHeight="1">
      <c r="A24" s="234"/>
      <c r="B24" s="331"/>
      <c r="C24" s="339"/>
      <c r="D24" s="332"/>
      <c r="E24" s="323"/>
      <c r="F24" s="323"/>
      <c r="G24" s="342"/>
      <c r="H24" s="343">
        <f>SUM(H21:H23)</f>
        <v>46263247.259999976</v>
      </c>
      <c r="I24" s="347"/>
    </row>
    <row r="25" spans="1:9" ht="49.5" customHeight="1">
      <c r="A25" s="234"/>
      <c r="B25" s="331" t="s">
        <v>210</v>
      </c>
      <c r="C25" s="251">
        <v>1294937.8599999994</v>
      </c>
      <c r="D25" s="289" t="s">
        <v>135</v>
      </c>
      <c r="E25" s="290" t="s">
        <v>141</v>
      </c>
      <c r="F25" s="290"/>
      <c r="G25" s="130" t="s">
        <v>242</v>
      </c>
      <c r="H25" s="131">
        <v>1294937.8599999994</v>
      </c>
      <c r="I25" s="346"/>
    </row>
    <row r="26" spans="1:9" ht="41.25" customHeight="1">
      <c r="A26" s="234"/>
      <c r="B26" s="331" t="s">
        <v>139</v>
      </c>
      <c r="C26" s="254">
        <v>18678440.48000002</v>
      </c>
      <c r="D26" s="289" t="s">
        <v>135</v>
      </c>
      <c r="E26" s="290" t="s">
        <v>113</v>
      </c>
      <c r="F26" s="290"/>
      <c r="G26" s="130" t="s">
        <v>280</v>
      </c>
      <c r="H26" s="254">
        <f>+C26</f>
        <v>18678440.48000002</v>
      </c>
      <c r="I26" s="347"/>
    </row>
    <row r="27" spans="1:9" ht="35.25" customHeight="1">
      <c r="A27" s="234"/>
      <c r="B27" s="331" t="s">
        <v>257</v>
      </c>
      <c r="C27" s="254">
        <v>544243.1699999999</v>
      </c>
      <c r="D27" s="289" t="s">
        <v>135</v>
      </c>
      <c r="E27" s="290" t="s">
        <v>175</v>
      </c>
      <c r="F27" s="290"/>
      <c r="G27" s="130" t="s">
        <v>269</v>
      </c>
      <c r="H27" s="254">
        <f>+C27</f>
        <v>544243.1699999999</v>
      </c>
      <c r="I27" s="346"/>
    </row>
    <row r="28" spans="1:9" ht="52.5" customHeight="1">
      <c r="A28" s="234"/>
      <c r="B28" s="331" t="s">
        <v>258</v>
      </c>
      <c r="C28" s="255">
        <v>3293935.880000001</v>
      </c>
      <c r="D28" s="289" t="s">
        <v>265</v>
      </c>
      <c r="E28" s="290" t="s">
        <v>106</v>
      </c>
      <c r="F28" s="290"/>
      <c r="G28" s="130" t="s">
        <v>266</v>
      </c>
      <c r="H28" s="254">
        <f>+C28</f>
        <v>3293935.880000001</v>
      </c>
      <c r="I28" s="346"/>
    </row>
    <row r="29" spans="1:9" ht="22.5" customHeight="1">
      <c r="A29" s="234"/>
      <c r="B29" s="331"/>
      <c r="C29" s="255"/>
      <c r="D29" s="289"/>
      <c r="E29" s="290"/>
      <c r="F29" s="290"/>
      <c r="G29" s="130"/>
      <c r="H29" s="254"/>
      <c r="I29" s="346"/>
    </row>
    <row r="30" spans="1:9" ht="33" customHeight="1">
      <c r="A30" s="234"/>
      <c r="B30" s="331" t="s">
        <v>140</v>
      </c>
      <c r="C30" s="251">
        <v>14885112.219999999</v>
      </c>
      <c r="D30" s="289" t="s">
        <v>135</v>
      </c>
      <c r="E30" s="290" t="s">
        <v>113</v>
      </c>
      <c r="F30" s="290" t="s">
        <v>112</v>
      </c>
      <c r="G30" s="130" t="s">
        <v>246</v>
      </c>
      <c r="H30" s="131">
        <v>4240000</v>
      </c>
      <c r="I30" s="346"/>
    </row>
    <row r="31" spans="1:9" ht="45" customHeight="1">
      <c r="A31" s="234"/>
      <c r="B31" s="331"/>
      <c r="C31" s="328"/>
      <c r="D31" s="289" t="s">
        <v>135</v>
      </c>
      <c r="E31" s="290" t="s">
        <v>113</v>
      </c>
      <c r="F31" s="290" t="s">
        <v>112</v>
      </c>
      <c r="G31" s="130" t="s">
        <v>251</v>
      </c>
      <c r="H31" s="131">
        <f>984973.62+974455.87</f>
        <v>1959429.49</v>
      </c>
      <c r="I31" s="346"/>
    </row>
    <row r="32" spans="1:9" ht="33" customHeight="1">
      <c r="A32" s="234"/>
      <c r="B32" s="331"/>
      <c r="C32" s="328"/>
      <c r="D32" s="289" t="s">
        <v>135</v>
      </c>
      <c r="E32" s="290" t="s">
        <v>113</v>
      </c>
      <c r="F32" s="290" t="s">
        <v>112</v>
      </c>
      <c r="G32" s="130" t="s">
        <v>252</v>
      </c>
      <c r="H32" s="131">
        <v>8685682.73</v>
      </c>
      <c r="I32" s="346"/>
    </row>
    <row r="33" spans="1:9" ht="27" customHeight="1">
      <c r="A33" s="234"/>
      <c r="B33" s="331"/>
      <c r="C33" s="328"/>
      <c r="D33" s="332"/>
      <c r="E33" s="323"/>
      <c r="F33" s="323"/>
      <c r="G33" s="324"/>
      <c r="H33" s="333">
        <f>SUM(H30:H32)</f>
        <v>14885112.22</v>
      </c>
      <c r="I33" s="346"/>
    </row>
    <row r="34" spans="1:9" ht="37.5" customHeight="1">
      <c r="A34" s="234"/>
      <c r="B34" s="331" t="s">
        <v>185</v>
      </c>
      <c r="C34" s="251">
        <v>2603291.55</v>
      </c>
      <c r="D34" s="289" t="s">
        <v>105</v>
      </c>
      <c r="E34" s="290" t="s">
        <v>112</v>
      </c>
      <c r="F34" s="290"/>
      <c r="G34" s="130" t="s">
        <v>279</v>
      </c>
      <c r="H34" s="131">
        <f>+C34</f>
        <v>2603291.55</v>
      </c>
      <c r="I34" s="347"/>
    </row>
    <row r="35" spans="1:9" ht="47.25" customHeight="1">
      <c r="A35" s="234"/>
      <c r="B35" s="331" t="s">
        <v>259</v>
      </c>
      <c r="C35" s="251">
        <v>7941249.759999998</v>
      </c>
      <c r="D35" s="289" t="s">
        <v>105</v>
      </c>
      <c r="E35" s="290" t="s">
        <v>113</v>
      </c>
      <c r="F35" s="290"/>
      <c r="G35" s="130" t="s">
        <v>277</v>
      </c>
      <c r="H35" s="131">
        <f>+C35</f>
        <v>7941249.759999998</v>
      </c>
      <c r="I35" s="347"/>
    </row>
    <row r="36" spans="1:9" ht="30" customHeight="1">
      <c r="A36" s="250"/>
      <c r="B36" s="331" t="s">
        <v>260</v>
      </c>
      <c r="C36" s="251">
        <v>2071564.2599999998</v>
      </c>
      <c r="D36" s="289" t="s">
        <v>105</v>
      </c>
      <c r="E36" s="290" t="s">
        <v>166</v>
      </c>
      <c r="F36" s="253"/>
      <c r="G36" s="130" t="s">
        <v>278</v>
      </c>
      <c r="H36" s="131">
        <f>+C36</f>
        <v>2071564.2599999998</v>
      </c>
      <c r="I36" s="347"/>
    </row>
    <row r="37" spans="1:9" ht="53.25" customHeight="1">
      <c r="A37" s="250"/>
      <c r="B37" s="334" t="s">
        <v>261</v>
      </c>
      <c r="C37" s="255">
        <v>5611296.19</v>
      </c>
      <c r="D37" s="243"/>
      <c r="E37" s="236"/>
      <c r="F37" s="224"/>
      <c r="G37" s="130" t="s">
        <v>184</v>
      </c>
      <c r="H37" s="131">
        <v>1929585</v>
      </c>
      <c r="I37" s="346"/>
    </row>
    <row r="38" spans="1:9" ht="56.25" customHeight="1">
      <c r="A38" s="250"/>
      <c r="B38" s="272"/>
      <c r="C38" s="326"/>
      <c r="D38" s="243"/>
      <c r="E38" s="236"/>
      <c r="F38" s="224"/>
      <c r="G38" s="130" t="s">
        <v>181</v>
      </c>
      <c r="H38" s="131">
        <v>1888663</v>
      </c>
      <c r="I38" s="346"/>
    </row>
    <row r="39" spans="1:9" ht="50.25" customHeight="1">
      <c r="A39" s="250"/>
      <c r="B39" s="273"/>
      <c r="C39" s="251"/>
      <c r="D39" s="243"/>
      <c r="E39" s="236"/>
      <c r="F39" s="224"/>
      <c r="G39" s="130" t="s">
        <v>248</v>
      </c>
      <c r="H39" s="131">
        <v>531652.7</v>
      </c>
      <c r="I39" s="346"/>
    </row>
    <row r="40" spans="1:9" ht="67.5" customHeight="1">
      <c r="A40" s="250"/>
      <c r="B40" s="273"/>
      <c r="C40" s="251"/>
      <c r="D40" s="249"/>
      <c r="E40" s="235"/>
      <c r="F40" s="235"/>
      <c r="G40" s="130" t="s">
        <v>253</v>
      </c>
      <c r="H40" s="131">
        <v>671250</v>
      </c>
      <c r="I40" s="346"/>
    </row>
    <row r="41" spans="1:9" ht="51" customHeight="1">
      <c r="A41" s="250"/>
      <c r="B41" s="274"/>
      <c r="C41" s="255"/>
      <c r="D41" s="252"/>
      <c r="E41" s="253"/>
      <c r="F41" s="253"/>
      <c r="G41" s="130" t="s">
        <v>201</v>
      </c>
      <c r="H41" s="131">
        <v>-2008869</v>
      </c>
      <c r="I41" s="346"/>
    </row>
    <row r="42" spans="1:9" ht="42.75" customHeight="1">
      <c r="A42" s="250"/>
      <c r="B42" s="274"/>
      <c r="C42" s="255"/>
      <c r="D42" s="252"/>
      <c r="E42" s="253"/>
      <c r="F42" s="253"/>
      <c r="G42" s="130" t="s">
        <v>222</v>
      </c>
      <c r="H42" s="131">
        <v>1999014.49</v>
      </c>
      <c r="I42" s="346"/>
    </row>
    <row r="43" spans="1:9" ht="61.5" customHeight="1">
      <c r="A43" s="250"/>
      <c r="B43" s="274"/>
      <c r="C43" s="255"/>
      <c r="D43" s="252"/>
      <c r="E43" s="253"/>
      <c r="F43" s="253"/>
      <c r="G43" s="130" t="s">
        <v>183</v>
      </c>
      <c r="H43" s="131">
        <v>600000</v>
      </c>
      <c r="I43" s="346"/>
    </row>
    <row r="44" spans="1:9" ht="19.5" customHeight="1">
      <c r="A44" s="250"/>
      <c r="B44" s="272"/>
      <c r="C44" s="251"/>
      <c r="D44" s="335"/>
      <c r="E44" s="336"/>
      <c r="F44" s="336"/>
      <c r="G44" s="337"/>
      <c r="H44" s="338">
        <f>SUM(H37:H43)</f>
        <v>5611296.19</v>
      </c>
      <c r="I44" s="346"/>
    </row>
    <row r="45" spans="1:11" ht="30" customHeight="1">
      <c r="A45" s="257"/>
      <c r="B45" s="273"/>
      <c r="C45" s="254"/>
      <c r="D45" s="259"/>
      <c r="E45" s="259"/>
      <c r="F45" s="259"/>
      <c r="G45" s="258"/>
      <c r="H45" s="246"/>
      <c r="I45" s="348"/>
      <c r="J45" s="244"/>
      <c r="K45" s="244"/>
    </row>
    <row r="46" spans="1:11" ht="30" customHeight="1">
      <c r="A46" s="257"/>
      <c r="B46" s="273"/>
      <c r="C46" s="254"/>
      <c r="D46" s="240"/>
      <c r="E46" s="241"/>
      <c r="F46" s="241"/>
      <c r="G46" s="242"/>
      <c r="H46" s="256">
        <f>+H19+H24+H25+H26+H27+H28+H33+H34+H35+H36+H44</f>
        <v>109274587.99999999</v>
      </c>
      <c r="I46" s="348"/>
      <c r="J46" s="244"/>
      <c r="K46" s="244"/>
    </row>
    <row r="47" spans="1:10" ht="17.25" customHeight="1" thickBot="1">
      <c r="A47" s="257"/>
      <c r="B47" s="260"/>
      <c r="C47" s="261"/>
      <c r="D47" s="249"/>
      <c r="E47" s="235"/>
      <c r="F47" s="235"/>
      <c r="G47" s="275"/>
      <c r="H47" s="262"/>
      <c r="J47" s="247"/>
    </row>
    <row r="48" spans="1:10" ht="30" customHeight="1" thickBot="1">
      <c r="A48" s="138" t="s">
        <v>67</v>
      </c>
      <c r="B48" s="138"/>
      <c r="C48" s="263">
        <f>+C8+C11+C18</f>
        <v>248212901.14000005</v>
      </c>
      <c r="D48" s="138"/>
      <c r="E48" s="138"/>
      <c r="F48" s="138"/>
      <c r="G48" s="138"/>
      <c r="H48" s="263">
        <f>+H9+H17+H46</f>
        <v>248212901.14</v>
      </c>
      <c r="I48" s="347"/>
      <c r="J48" s="247"/>
    </row>
    <row r="49" spans="1:11" s="181" customFormat="1" ht="15" customHeight="1" thickBot="1">
      <c r="A49" s="264"/>
      <c r="B49" s="264"/>
      <c r="C49" s="265"/>
      <c r="D49" s="266"/>
      <c r="E49" s="267"/>
      <c r="F49" s="268"/>
      <c r="G49" s="264"/>
      <c r="H49" s="269"/>
      <c r="I49" s="349"/>
      <c r="J49" s="244"/>
      <c r="K49" s="90"/>
    </row>
    <row r="50" spans="1:10" ht="37.5" customHeight="1" thickBot="1">
      <c r="A50" s="380" t="s">
        <v>307</v>
      </c>
      <c r="B50" s="381"/>
      <c r="C50" s="381"/>
      <c r="D50" s="381"/>
      <c r="E50" s="381"/>
      <c r="F50" s="381"/>
      <c r="G50" s="381"/>
      <c r="H50" s="382"/>
      <c r="I50" s="347"/>
      <c r="J50" s="244"/>
    </row>
    <row r="51" spans="1:10" ht="15" customHeight="1">
      <c r="A51" s="146"/>
      <c r="B51" s="146"/>
      <c r="C51" s="231"/>
      <c r="D51" s="232"/>
      <c r="E51" s="233"/>
      <c r="F51" s="232"/>
      <c r="G51" s="270"/>
      <c r="H51" s="231"/>
      <c r="J51" s="244"/>
    </row>
    <row r="52" spans="1:8" ht="15" customHeight="1">
      <c r="A52" s="146"/>
      <c r="B52" s="146"/>
      <c r="C52" s="231"/>
      <c r="D52" s="232"/>
      <c r="E52" s="233"/>
      <c r="F52" s="232"/>
      <c r="G52" s="270"/>
      <c r="H52" s="231"/>
    </row>
    <row r="53" spans="1:9" ht="15" customHeight="1">
      <c r="A53" s="146"/>
      <c r="B53" s="146"/>
      <c r="C53" s="231"/>
      <c r="D53" s="232"/>
      <c r="E53" s="233"/>
      <c r="F53" s="232"/>
      <c r="G53" s="270"/>
      <c r="H53" s="231"/>
      <c r="I53" s="347"/>
    </row>
    <row r="54" spans="1:8" ht="15" customHeight="1">
      <c r="A54" s="377" t="s">
        <v>51</v>
      </c>
      <c r="B54" s="377"/>
      <c r="C54" s="231"/>
      <c r="D54" s="232"/>
      <c r="E54" s="233"/>
      <c r="F54" s="232"/>
      <c r="G54" s="270"/>
      <c r="H54" s="231"/>
    </row>
    <row r="55" spans="1:8" ht="15" customHeight="1">
      <c r="A55" s="146"/>
      <c r="B55" s="146"/>
      <c r="C55" s="231"/>
      <c r="D55" s="223"/>
      <c r="E55" s="223"/>
      <c r="F55" s="223"/>
      <c r="G55" s="146"/>
      <c r="H55" s="152"/>
    </row>
    <row r="56" spans="1:8" ht="15" customHeight="1">
      <c r="A56" s="146"/>
      <c r="B56" s="146"/>
      <c r="C56" s="231"/>
      <c r="D56" s="223"/>
      <c r="E56" s="223"/>
      <c r="F56" s="223"/>
      <c r="G56" s="146"/>
      <c r="H56" s="231"/>
    </row>
    <row r="57" spans="7:8" ht="15" customHeight="1">
      <c r="G57" s="247"/>
      <c r="H57" s="244"/>
    </row>
    <row r="58" ht="15" customHeight="1"/>
    <row r="59" ht="15" customHeight="1"/>
    <row r="60" ht="15" customHeight="1"/>
    <row r="61" ht="15" customHeight="1"/>
    <row r="62" ht="15" customHeight="1">
      <c r="G62" s="327"/>
    </row>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sheetProtection/>
  <mergeCells count="14">
    <mergeCell ref="A54:B54"/>
    <mergeCell ref="A6:A7"/>
    <mergeCell ref="B6:B7"/>
    <mergeCell ref="C6:C7"/>
    <mergeCell ref="H6:H7"/>
    <mergeCell ref="A50:H50"/>
    <mergeCell ref="A1:H1"/>
    <mergeCell ref="A2:H2"/>
    <mergeCell ref="A3:H3"/>
    <mergeCell ref="A4:H4"/>
    <mergeCell ref="G6:G7"/>
    <mergeCell ref="D6:D7"/>
    <mergeCell ref="E6:E7"/>
    <mergeCell ref="F6:F7"/>
  </mergeCells>
  <printOptions horizontalCentered="1"/>
  <pageMargins left="0.3937007874015748" right="0.3937007874015748" top="0.3937007874015748" bottom="0.3937007874015748" header="0" footer="0"/>
  <pageSetup horizontalDpi="600" verticalDpi="600" orientation="landscape" scale="85" r:id="rId2"/>
  <drawing r:id="rId1"/>
</worksheet>
</file>

<file path=xl/worksheets/sheet6.xml><?xml version="1.0" encoding="utf-8"?>
<worksheet xmlns="http://schemas.openxmlformats.org/spreadsheetml/2006/main" xmlns:r="http://schemas.openxmlformats.org/officeDocument/2006/relationships">
  <sheetPr>
    <tabColor rgb="FF00B050"/>
  </sheetPr>
  <dimension ref="A1:N21"/>
  <sheetViews>
    <sheetView showGridLines="0" zoomScalePageLayoutView="0" workbookViewId="0" topLeftCell="A7">
      <selection activeCell="A3" sqref="A3:F3"/>
    </sheetView>
  </sheetViews>
  <sheetFormatPr defaultColWidth="11.421875" defaultRowHeight="12.75"/>
  <cols>
    <col min="1" max="1" width="11.00390625" style="223" customWidth="1"/>
    <col min="2" max="2" width="46.8515625" style="90" customWidth="1"/>
    <col min="3" max="3" width="14.00390625" style="90" customWidth="1"/>
    <col min="4" max="4" width="17.8515625" style="90" customWidth="1"/>
    <col min="5" max="5" width="18.7109375" style="90" customWidth="1"/>
    <col min="6" max="6" width="25.140625" style="90" customWidth="1"/>
    <col min="7" max="16384" width="11.421875" style="90" customWidth="1"/>
  </cols>
  <sheetData>
    <row r="1" spans="1:6" ht="19.5" customHeight="1">
      <c r="A1" s="384" t="s">
        <v>18</v>
      </c>
      <c r="B1" s="384"/>
      <c r="C1" s="384"/>
      <c r="D1" s="384"/>
      <c r="E1" s="384"/>
      <c r="F1" s="384"/>
    </row>
    <row r="2" spans="1:14" ht="19.5" customHeight="1">
      <c r="A2" s="366" t="s">
        <v>243</v>
      </c>
      <c r="B2" s="366"/>
      <c r="C2" s="366"/>
      <c r="D2" s="366"/>
      <c r="E2" s="366"/>
      <c r="F2" s="366"/>
      <c r="G2" s="222"/>
      <c r="H2" s="222"/>
      <c r="I2" s="222"/>
      <c r="J2" s="222"/>
      <c r="K2" s="222"/>
      <c r="L2" s="222"/>
      <c r="M2" s="222"/>
      <c r="N2" s="222"/>
    </row>
    <row r="3" spans="1:6" ht="19.5" customHeight="1">
      <c r="A3" s="384" t="s">
        <v>52</v>
      </c>
      <c r="B3" s="384"/>
      <c r="C3" s="384"/>
      <c r="D3" s="384"/>
      <c r="E3" s="384"/>
      <c r="F3" s="384"/>
    </row>
    <row r="4" spans="1:6" ht="27" customHeight="1">
      <c r="A4" s="384" t="s">
        <v>53</v>
      </c>
      <c r="B4" s="384"/>
      <c r="C4" s="384"/>
      <c r="D4" s="384"/>
      <c r="E4" s="384"/>
      <c r="F4" s="384"/>
    </row>
    <row r="5" ht="15"/>
    <row r="6" spans="1:6" ht="60">
      <c r="A6" s="299" t="s">
        <v>54</v>
      </c>
      <c r="B6" s="300" t="s">
        <v>55</v>
      </c>
      <c r="C6" s="299" t="s">
        <v>56</v>
      </c>
      <c r="D6" s="299" t="s">
        <v>57</v>
      </c>
      <c r="E6" s="301" t="s">
        <v>21</v>
      </c>
      <c r="F6" s="301" t="s">
        <v>58</v>
      </c>
    </row>
    <row r="7" spans="1:6" ht="12.75">
      <c r="A7" s="302">
        <v>6</v>
      </c>
      <c r="B7" s="303" t="s">
        <v>41</v>
      </c>
      <c r="C7" s="303"/>
      <c r="D7" s="303"/>
      <c r="E7" s="304">
        <v>0</v>
      </c>
      <c r="F7" s="305"/>
    </row>
    <row r="8" spans="1:6" ht="25.5">
      <c r="A8" s="306">
        <v>6.01</v>
      </c>
      <c r="B8" s="229" t="s">
        <v>191</v>
      </c>
      <c r="C8" s="229"/>
      <c r="D8" s="229"/>
      <c r="E8" s="230"/>
      <c r="F8" s="230"/>
    </row>
    <row r="9" spans="1:6" ht="12.75">
      <c r="A9" s="306"/>
      <c r="B9" s="229"/>
      <c r="C9" s="229"/>
      <c r="D9" s="229"/>
      <c r="E9" s="230"/>
      <c r="F9" s="307"/>
    </row>
    <row r="10" spans="1:6" ht="12.75">
      <c r="A10" s="306"/>
      <c r="B10" s="229"/>
      <c r="C10" s="229"/>
      <c r="D10" s="229"/>
      <c r="E10" s="230"/>
      <c r="F10" s="230"/>
    </row>
    <row r="11" spans="1:6" ht="16.5" customHeight="1">
      <c r="A11" s="225"/>
      <c r="B11" s="224"/>
      <c r="C11" s="225"/>
      <c r="D11" s="224"/>
      <c r="E11" s="226"/>
      <c r="F11" s="308"/>
    </row>
    <row r="12" spans="1:6" ht="21" customHeight="1">
      <c r="A12" s="302">
        <v>7</v>
      </c>
      <c r="B12" s="309" t="s">
        <v>42</v>
      </c>
      <c r="C12" s="310"/>
      <c r="D12" s="310"/>
      <c r="E12" s="311">
        <f>+E13</f>
        <v>5000000</v>
      </c>
      <c r="F12" s="311"/>
    </row>
    <row r="13" spans="1:6" ht="25.5">
      <c r="A13" s="312" t="s">
        <v>305</v>
      </c>
      <c r="B13" s="298" t="s">
        <v>212</v>
      </c>
      <c r="C13" s="224"/>
      <c r="D13" s="229" t="s">
        <v>214</v>
      </c>
      <c r="E13" s="226">
        <v>5000000</v>
      </c>
      <c r="F13" s="308" t="s">
        <v>213</v>
      </c>
    </row>
    <row r="14" spans="1:6" ht="12.75">
      <c r="A14" s="225"/>
      <c r="B14" s="224"/>
      <c r="C14" s="224"/>
      <c r="D14" s="224"/>
      <c r="E14" s="226"/>
      <c r="F14" s="308"/>
    </row>
    <row r="15" spans="1:6" ht="12.75">
      <c r="A15" s="225"/>
      <c r="B15" s="224"/>
      <c r="C15" s="224"/>
      <c r="D15" s="224"/>
      <c r="E15" s="226"/>
      <c r="F15" s="308"/>
    </row>
    <row r="16" spans="1:6" s="227" customFormat="1" ht="18.75" customHeight="1">
      <c r="A16" s="313"/>
      <c r="B16" s="314" t="s">
        <v>36</v>
      </c>
      <c r="C16" s="315"/>
      <c r="D16" s="315"/>
      <c r="E16" s="316">
        <f>+E7+E12</f>
        <v>5000000</v>
      </c>
      <c r="F16" s="316"/>
    </row>
    <row r="18" ht="18" customHeight="1"/>
    <row r="19" spans="1:3" s="228" customFormat="1" ht="24.75" customHeight="1">
      <c r="A19" s="383" t="s">
        <v>59</v>
      </c>
      <c r="B19" s="383"/>
      <c r="C19" s="383"/>
    </row>
    <row r="20" spans="1:2" s="228" customFormat="1" ht="22.5" customHeight="1">
      <c r="A20" s="383" t="s">
        <v>306</v>
      </c>
      <c r="B20" s="383"/>
    </row>
    <row r="21" s="228" customFormat="1" ht="12.75">
      <c r="A21" s="221"/>
    </row>
    <row r="22" ht="11.25" customHeight="1"/>
  </sheetData>
  <sheetProtection/>
  <mergeCells count="6">
    <mergeCell ref="A20:B20"/>
    <mergeCell ref="A2:F2"/>
    <mergeCell ref="A1:F1"/>
    <mergeCell ref="A3:F3"/>
    <mergeCell ref="A4:F4"/>
    <mergeCell ref="A19:C19"/>
  </mergeCells>
  <printOptions horizontalCentered="1"/>
  <pageMargins left="0.5905511811023623" right="0.5905511811023623" top="0.7874015748031497" bottom="0.7874015748031497" header="0" footer="0"/>
  <pageSetup horizontalDpi="600" verticalDpi="600" orientation="portrait" scale="70" r:id="rId4"/>
  <drawing r:id="rId3"/>
  <legacyDrawing r:id="rId2"/>
</worksheet>
</file>

<file path=xl/worksheets/sheet7.xml><?xml version="1.0" encoding="utf-8"?>
<worksheet xmlns="http://schemas.openxmlformats.org/spreadsheetml/2006/main" xmlns:r="http://schemas.openxmlformats.org/officeDocument/2006/relationships">
  <sheetPr>
    <tabColor rgb="FFFF0000"/>
  </sheetPr>
  <dimension ref="A1:G23"/>
  <sheetViews>
    <sheetView showGridLines="0" zoomScalePageLayoutView="0" workbookViewId="0" topLeftCell="A8">
      <selection activeCell="A24" sqref="A24"/>
    </sheetView>
  </sheetViews>
  <sheetFormatPr defaultColWidth="11.421875" defaultRowHeight="12.75"/>
  <cols>
    <col min="1" max="1" width="14.7109375" style="0" customWidth="1"/>
    <col min="2" max="2" width="35.8515625" style="0" customWidth="1"/>
    <col min="3" max="3" width="29.140625" style="0" customWidth="1"/>
    <col min="5" max="5" width="8.140625" style="0" customWidth="1"/>
    <col min="6" max="6" width="14.140625" style="0" bestFit="1" customWidth="1"/>
  </cols>
  <sheetData>
    <row r="1" spans="1:6" ht="15.75">
      <c r="A1" s="385" t="s">
        <v>18</v>
      </c>
      <c r="B1" s="385"/>
      <c r="C1" s="385"/>
      <c r="D1" s="385"/>
      <c r="E1" s="385"/>
      <c r="F1" s="385"/>
    </row>
    <row r="2" spans="1:6" ht="15.75">
      <c r="A2" s="385" t="s">
        <v>243</v>
      </c>
      <c r="B2" s="385"/>
      <c r="C2" s="385"/>
      <c r="D2" s="385"/>
      <c r="E2" s="385"/>
      <c r="F2" s="385"/>
    </row>
    <row r="3" spans="1:6" ht="15.75">
      <c r="A3" s="385" t="s">
        <v>143</v>
      </c>
      <c r="B3" s="385"/>
      <c r="C3" s="385"/>
      <c r="D3" s="385"/>
      <c r="E3" s="385"/>
      <c r="F3" s="385"/>
    </row>
    <row r="4" spans="1:6" ht="12.75">
      <c r="A4" s="59"/>
      <c r="B4" s="47"/>
      <c r="C4" s="47"/>
      <c r="D4" s="47"/>
      <c r="E4" s="47"/>
      <c r="F4" s="47"/>
    </row>
    <row r="5" spans="1:6" ht="12.75">
      <c r="A5" s="59"/>
      <c r="B5" s="47"/>
      <c r="C5" s="47"/>
      <c r="D5" s="47"/>
      <c r="E5" s="47"/>
      <c r="F5" s="47"/>
    </row>
    <row r="6" spans="1:7" ht="15.75">
      <c r="A6" s="386" t="s">
        <v>144</v>
      </c>
      <c r="B6" s="386"/>
      <c r="C6" s="386"/>
      <c r="D6" s="386"/>
      <c r="E6" s="386"/>
      <c r="F6" s="386"/>
      <c r="G6" s="46"/>
    </row>
    <row r="7" spans="1:7" ht="15.75">
      <c r="A7" s="387"/>
      <c r="B7" s="387"/>
      <c r="C7" s="47"/>
      <c r="D7" s="387"/>
      <c r="E7" s="387"/>
      <c r="F7" s="47"/>
      <c r="G7" s="46"/>
    </row>
    <row r="8" spans="1:7" ht="16.5" thickBot="1">
      <c r="A8" s="388"/>
      <c r="B8" s="388"/>
      <c r="C8" s="47"/>
      <c r="D8" s="388"/>
      <c r="E8" s="388"/>
      <c r="F8" s="47"/>
      <c r="G8" s="46"/>
    </row>
    <row r="9" spans="1:7" ht="16.5" thickBot="1">
      <c r="A9" s="389" t="s">
        <v>145</v>
      </c>
      <c r="B9" s="390"/>
      <c r="C9" s="218" t="s">
        <v>57</v>
      </c>
      <c r="D9" s="389" t="s">
        <v>61</v>
      </c>
      <c r="E9" s="390"/>
      <c r="F9" s="218" t="s">
        <v>21</v>
      </c>
      <c r="G9" s="46"/>
    </row>
    <row r="10" spans="1:7" ht="16.5" thickBot="1">
      <c r="A10" s="391"/>
      <c r="B10" s="392"/>
      <c r="C10" s="48"/>
      <c r="D10" s="391"/>
      <c r="E10" s="392"/>
      <c r="F10" s="49"/>
      <c r="G10" s="46"/>
    </row>
    <row r="11" spans="1:7" ht="16.5" thickBot="1">
      <c r="A11" s="391"/>
      <c r="B11" s="392"/>
      <c r="C11" s="48"/>
      <c r="D11" s="391"/>
      <c r="E11" s="392"/>
      <c r="F11" s="49"/>
      <c r="G11" s="46"/>
    </row>
    <row r="12" spans="1:7" ht="30" customHeight="1" thickBot="1">
      <c r="A12" s="394" t="s">
        <v>304</v>
      </c>
      <c r="B12" s="395"/>
      <c r="C12" s="395"/>
      <c r="D12" s="395"/>
      <c r="E12" s="395"/>
      <c r="F12" s="396"/>
      <c r="G12" s="46"/>
    </row>
    <row r="13" spans="1:7" ht="21" customHeight="1" thickBot="1">
      <c r="A13" s="50"/>
      <c r="B13" s="51"/>
      <c r="C13" s="53"/>
      <c r="D13" s="51"/>
      <c r="E13" s="51"/>
      <c r="F13" s="54"/>
      <c r="G13" s="46"/>
    </row>
    <row r="14" spans="1:7" ht="16.5" thickBot="1">
      <c r="A14" s="55"/>
      <c r="B14" s="52"/>
      <c r="C14" s="48"/>
      <c r="D14" s="55"/>
      <c r="E14" s="52"/>
      <c r="F14" s="48"/>
      <c r="G14" s="46"/>
    </row>
    <row r="15" spans="1:7" ht="32.25" customHeight="1" thickBot="1">
      <c r="A15" s="397" t="s">
        <v>146</v>
      </c>
      <c r="B15" s="398"/>
      <c r="C15" s="219"/>
      <c r="D15" s="399"/>
      <c r="E15" s="400"/>
      <c r="F15" s="220">
        <f>SUM(F10:F14)</f>
        <v>0</v>
      </c>
      <c r="G15" s="46"/>
    </row>
    <row r="16" spans="1:7" ht="15.75">
      <c r="A16" s="401"/>
      <c r="B16" s="401"/>
      <c r="C16" s="47"/>
      <c r="D16" s="401"/>
      <c r="E16" s="401"/>
      <c r="F16" s="47"/>
      <c r="G16" s="46"/>
    </row>
    <row r="17" spans="1:7" ht="15.75">
      <c r="A17" s="56"/>
      <c r="B17" s="56"/>
      <c r="C17" s="47"/>
      <c r="D17" s="56"/>
      <c r="E17" s="56"/>
      <c r="F17" s="47"/>
      <c r="G17" s="46"/>
    </row>
    <row r="18" spans="1:7" ht="15.75">
      <c r="A18" s="56"/>
      <c r="B18" s="56"/>
      <c r="C18" s="47"/>
      <c r="D18" s="56"/>
      <c r="E18" s="56"/>
      <c r="F18" s="47"/>
      <c r="G18" s="46"/>
    </row>
    <row r="19" spans="1:7" ht="15.75">
      <c r="A19" s="56"/>
      <c r="B19" s="56"/>
      <c r="C19" s="47"/>
      <c r="D19" s="56"/>
      <c r="E19" s="56"/>
      <c r="F19" s="47"/>
      <c r="G19" s="46"/>
    </row>
    <row r="20" spans="1:7" ht="15.75">
      <c r="A20" s="56"/>
      <c r="B20" s="56"/>
      <c r="C20" s="47"/>
      <c r="D20" s="56"/>
      <c r="E20" s="56"/>
      <c r="F20" s="47"/>
      <c r="G20" s="46"/>
    </row>
    <row r="21" spans="1:7" ht="15.75">
      <c r="A21" s="56"/>
      <c r="B21" s="56"/>
      <c r="C21" s="47"/>
      <c r="D21" s="56"/>
      <c r="E21" s="56"/>
      <c r="F21" s="47"/>
      <c r="G21" s="46"/>
    </row>
    <row r="22" spans="1:7" ht="15.75">
      <c r="A22" s="393" t="s">
        <v>147</v>
      </c>
      <c r="B22" s="393"/>
      <c r="C22" s="393"/>
      <c r="D22" s="393"/>
      <c r="E22" s="393"/>
      <c r="F22" s="57"/>
      <c r="G22" s="46"/>
    </row>
    <row r="23" spans="1:7" ht="12.75">
      <c r="A23" s="57" t="s">
        <v>321</v>
      </c>
      <c r="B23" s="58"/>
      <c r="C23" s="58"/>
      <c r="D23" s="58"/>
      <c r="E23" s="57"/>
      <c r="F23" s="393"/>
      <c r="G23" s="393"/>
    </row>
  </sheetData>
  <sheetProtection/>
  <mergeCells count="22">
    <mergeCell ref="A22:C22"/>
    <mergeCell ref="D22:E22"/>
    <mergeCell ref="F23:G23"/>
    <mergeCell ref="A12:F12"/>
    <mergeCell ref="A11:B11"/>
    <mergeCell ref="D11:E11"/>
    <mergeCell ref="A15:B15"/>
    <mergeCell ref="D15:E15"/>
    <mergeCell ref="A16:B16"/>
    <mergeCell ref="D16:E16"/>
    <mergeCell ref="A8:B8"/>
    <mergeCell ref="D8:E8"/>
    <mergeCell ref="A9:B9"/>
    <mergeCell ref="D9:E9"/>
    <mergeCell ref="A10:B10"/>
    <mergeCell ref="D10:E10"/>
    <mergeCell ref="A1:F1"/>
    <mergeCell ref="A2:F2"/>
    <mergeCell ref="A3:F3"/>
    <mergeCell ref="A6:F6"/>
    <mergeCell ref="A7:B7"/>
    <mergeCell ref="D7:E7"/>
  </mergeCells>
  <printOptions horizontalCentered="1"/>
  <pageMargins left="0.5118110236220472" right="0.5118110236220472" top="0.7480314960629921" bottom="0.7480314960629921" header="0.31496062992125984" footer="0.31496062992125984"/>
  <pageSetup horizontalDpi="600" verticalDpi="600" orientation="portrait" scale="80" r:id="rId2"/>
  <drawing r:id="rId1"/>
</worksheet>
</file>

<file path=xl/worksheets/sheet8.xml><?xml version="1.0" encoding="utf-8"?>
<worksheet xmlns="http://schemas.openxmlformats.org/spreadsheetml/2006/main" xmlns:r="http://schemas.openxmlformats.org/officeDocument/2006/relationships">
  <sheetPr>
    <tabColor indexed="52"/>
  </sheetPr>
  <dimension ref="A1:F25"/>
  <sheetViews>
    <sheetView showGridLines="0" zoomScalePageLayoutView="0" workbookViewId="0" topLeftCell="A1">
      <selection activeCell="A3" sqref="A3:F3"/>
    </sheetView>
  </sheetViews>
  <sheetFormatPr defaultColWidth="20.7109375" defaultRowHeight="12.75"/>
  <cols>
    <col min="1" max="1" width="28.00390625" style="119" customWidth="1"/>
    <col min="2" max="2" width="24.00390625" style="119" customWidth="1"/>
    <col min="3" max="3" width="20.7109375" style="119" customWidth="1"/>
    <col min="4" max="4" width="8.7109375" style="119" customWidth="1"/>
    <col min="5" max="5" width="21.140625" style="119" customWidth="1"/>
    <col min="6" max="6" width="14.421875" style="119" customWidth="1"/>
    <col min="7" max="16384" width="20.7109375" style="119" customWidth="1"/>
  </cols>
  <sheetData>
    <row r="1" spans="1:6" ht="15.75" customHeight="1">
      <c r="A1" s="409" t="s">
        <v>18</v>
      </c>
      <c r="B1" s="409"/>
      <c r="C1" s="409"/>
      <c r="D1" s="409"/>
      <c r="E1" s="409"/>
      <c r="F1" s="409"/>
    </row>
    <row r="2" spans="1:6" ht="15.75" customHeight="1">
      <c r="A2" s="409" t="s">
        <v>243</v>
      </c>
      <c r="B2" s="409"/>
      <c r="C2" s="409"/>
      <c r="D2" s="409"/>
      <c r="E2" s="409"/>
      <c r="F2" s="409"/>
    </row>
    <row r="3" spans="1:6" ht="15" customHeight="1">
      <c r="A3" s="409" t="s">
        <v>46</v>
      </c>
      <c r="B3" s="409"/>
      <c r="C3" s="409"/>
      <c r="D3" s="409"/>
      <c r="E3" s="409"/>
      <c r="F3" s="409"/>
    </row>
    <row r="4" spans="1:6" ht="15" customHeight="1">
      <c r="A4" s="281"/>
      <c r="B4" s="281"/>
      <c r="C4" s="281"/>
      <c r="D4" s="281"/>
      <c r="E4" s="281"/>
      <c r="F4" s="281"/>
    </row>
    <row r="5" spans="1:6" ht="42.75" customHeight="1">
      <c r="A5" s="283" t="s">
        <v>170</v>
      </c>
      <c r="B5" s="413" t="s">
        <v>199</v>
      </c>
      <c r="C5" s="414"/>
      <c r="D5" s="415"/>
      <c r="E5" s="284">
        <f>+Ingresos!C9</f>
        <v>94925965.68</v>
      </c>
      <c r="F5" s="285">
        <f>+Ingresos!D9</f>
        <v>0.38243767847690846</v>
      </c>
    </row>
    <row r="6" spans="1:6" ht="81" customHeight="1">
      <c r="A6" s="410" t="s">
        <v>308</v>
      </c>
      <c r="B6" s="411"/>
      <c r="C6" s="411"/>
      <c r="D6" s="411"/>
      <c r="E6" s="411"/>
      <c r="F6" s="412"/>
    </row>
    <row r="7" spans="1:6" ht="15" customHeight="1">
      <c r="A7" s="281"/>
      <c r="B7" s="281"/>
      <c r="C7" s="281"/>
      <c r="D7" s="281"/>
      <c r="E7" s="281"/>
      <c r="F7" s="281"/>
    </row>
    <row r="8" spans="1:6" ht="25.5" customHeight="1">
      <c r="A8" s="283" t="s">
        <v>98</v>
      </c>
      <c r="B8" s="413" t="s">
        <v>220</v>
      </c>
      <c r="C8" s="414"/>
      <c r="D8" s="415"/>
      <c r="E8" s="284">
        <f>Ingresos!C13</f>
        <v>44012347.46000004</v>
      </c>
      <c r="F8" s="285">
        <f>Ingresos!D13</f>
        <v>0.1773169213117398</v>
      </c>
    </row>
    <row r="9" spans="1:6" ht="75.75" customHeight="1">
      <c r="A9" s="416" t="s">
        <v>309</v>
      </c>
      <c r="B9" s="417"/>
      <c r="C9" s="417"/>
      <c r="D9" s="417"/>
      <c r="E9" s="417"/>
      <c r="F9" s="418"/>
    </row>
    <row r="10" spans="1:6" ht="25.5" customHeight="1">
      <c r="A10" s="283" t="s">
        <v>99</v>
      </c>
      <c r="B10" s="413" t="s">
        <v>200</v>
      </c>
      <c r="C10" s="414"/>
      <c r="D10" s="415"/>
      <c r="E10" s="284">
        <f>Ingresos!C14</f>
        <v>109274588</v>
      </c>
      <c r="F10" s="285">
        <f>Ingresos!D14</f>
        <v>0.4402454002113517</v>
      </c>
    </row>
    <row r="11" spans="1:6" ht="93" customHeight="1">
      <c r="A11" s="419" t="s">
        <v>310</v>
      </c>
      <c r="B11" s="419"/>
      <c r="C11" s="419"/>
      <c r="D11" s="419"/>
      <c r="E11" s="419"/>
      <c r="F11" s="419"/>
    </row>
    <row r="12" spans="1:6" ht="19.5" customHeight="1">
      <c r="A12" s="282"/>
      <c r="B12" s="282"/>
      <c r="C12" s="282"/>
      <c r="D12" s="282"/>
      <c r="E12" s="282"/>
      <c r="F12" s="282"/>
    </row>
    <row r="13" spans="1:5" ht="15" customHeight="1">
      <c r="A13" s="282"/>
      <c r="B13" s="408" t="s">
        <v>16</v>
      </c>
      <c r="C13" s="408"/>
      <c r="D13" s="408" t="s">
        <v>21</v>
      </c>
      <c r="E13" s="408"/>
    </row>
    <row r="14" spans="2:5" ht="41.25" customHeight="1">
      <c r="B14" s="404" t="s">
        <v>137</v>
      </c>
      <c r="C14" s="405"/>
      <c r="D14" s="402">
        <v>6087269.370000001</v>
      </c>
      <c r="E14" s="403"/>
    </row>
    <row r="15" spans="2:5" ht="29.25" customHeight="1">
      <c r="B15" s="404" t="s">
        <v>155</v>
      </c>
      <c r="C15" s="405"/>
      <c r="D15" s="402">
        <v>46263247.25999999</v>
      </c>
      <c r="E15" s="403"/>
    </row>
    <row r="16" spans="2:5" ht="19.5" customHeight="1">
      <c r="B16" s="404" t="s">
        <v>210</v>
      </c>
      <c r="C16" s="405"/>
      <c r="D16" s="402">
        <v>1294937.8599999994</v>
      </c>
      <c r="E16" s="403"/>
    </row>
    <row r="17" spans="2:5" s="132" customFormat="1" ht="17.25" customHeight="1">
      <c r="B17" s="404" t="s">
        <v>139</v>
      </c>
      <c r="C17" s="405"/>
      <c r="D17" s="402">
        <v>18678440.48000002</v>
      </c>
      <c r="E17" s="403"/>
    </row>
    <row r="18" spans="2:5" ht="33.75" customHeight="1">
      <c r="B18" s="404" t="s">
        <v>257</v>
      </c>
      <c r="C18" s="405"/>
      <c r="D18" s="402">
        <v>544243.1699999999</v>
      </c>
      <c r="E18" s="403"/>
    </row>
    <row r="19" spans="2:5" ht="20.25" customHeight="1">
      <c r="B19" s="404" t="s">
        <v>258</v>
      </c>
      <c r="C19" s="405"/>
      <c r="D19" s="402">
        <v>3293935.880000001</v>
      </c>
      <c r="E19" s="403"/>
    </row>
    <row r="20" spans="2:5" ht="30.75" customHeight="1">
      <c r="B20" s="404" t="s">
        <v>140</v>
      </c>
      <c r="C20" s="405"/>
      <c r="D20" s="402">
        <v>14885112.219999999</v>
      </c>
      <c r="E20" s="403"/>
    </row>
    <row r="21" spans="2:5" ht="14.25">
      <c r="B21" s="404" t="s">
        <v>185</v>
      </c>
      <c r="C21" s="405"/>
      <c r="D21" s="402">
        <v>2603291.55</v>
      </c>
      <c r="E21" s="403"/>
    </row>
    <row r="22" spans="2:5" ht="18.75" customHeight="1">
      <c r="B22" s="404" t="s">
        <v>259</v>
      </c>
      <c r="C22" s="405"/>
      <c r="D22" s="402">
        <v>7941249.759999998</v>
      </c>
      <c r="E22" s="403"/>
    </row>
    <row r="23" spans="2:5" ht="27.75" customHeight="1">
      <c r="B23" s="404" t="s">
        <v>260</v>
      </c>
      <c r="C23" s="405"/>
      <c r="D23" s="402">
        <v>2071564.2599999998</v>
      </c>
      <c r="E23" s="403"/>
    </row>
    <row r="24" spans="2:5" ht="14.25">
      <c r="B24" s="404" t="s">
        <v>261</v>
      </c>
      <c r="C24" s="405"/>
      <c r="D24" s="402">
        <v>5621150.700000003</v>
      </c>
      <c r="E24" s="403"/>
    </row>
    <row r="25" spans="2:5" ht="15">
      <c r="B25" s="408" t="s">
        <v>36</v>
      </c>
      <c r="C25" s="408"/>
      <c r="D25" s="406">
        <f>SUM(D14:D24)</f>
        <v>109284442.51000002</v>
      </c>
      <c r="E25" s="407">
        <f>SUM(D25)</f>
        <v>109284442.51000002</v>
      </c>
    </row>
    <row r="30" ht="15" customHeight="1"/>
    <row r="31" ht="15" customHeight="1"/>
    <row r="32" ht="27.75" customHeight="1"/>
    <row r="34" ht="15" customHeight="1"/>
    <row r="36" ht="39" customHeight="1"/>
    <row r="42" ht="25.5" customHeight="1"/>
    <row r="45" ht="28.5" customHeight="1"/>
    <row r="64" ht="25.5" customHeight="1"/>
  </sheetData>
  <sheetProtection/>
  <mergeCells count="35">
    <mergeCell ref="D15:E15"/>
    <mergeCell ref="B13:C13"/>
    <mergeCell ref="D13:E13"/>
    <mergeCell ref="B10:D10"/>
    <mergeCell ref="A11:F11"/>
    <mergeCell ref="D18:E18"/>
    <mergeCell ref="D17:E17"/>
    <mergeCell ref="A1:F1"/>
    <mergeCell ref="A2:F2"/>
    <mergeCell ref="A3:F3"/>
    <mergeCell ref="A6:F6"/>
    <mergeCell ref="B5:D5"/>
    <mergeCell ref="B8:D8"/>
    <mergeCell ref="A9:F9"/>
    <mergeCell ref="D14:E14"/>
    <mergeCell ref="D22:E22"/>
    <mergeCell ref="D20:E20"/>
    <mergeCell ref="B14:C14"/>
    <mergeCell ref="B15:C15"/>
    <mergeCell ref="B16:C16"/>
    <mergeCell ref="B17:C17"/>
    <mergeCell ref="B18:C18"/>
    <mergeCell ref="B19:C19"/>
    <mergeCell ref="D19:E19"/>
    <mergeCell ref="D16:E16"/>
    <mergeCell ref="D23:E23"/>
    <mergeCell ref="D24:E24"/>
    <mergeCell ref="B21:C21"/>
    <mergeCell ref="B22:C22"/>
    <mergeCell ref="B20:C20"/>
    <mergeCell ref="D25:E25"/>
    <mergeCell ref="B23:C23"/>
    <mergeCell ref="B24:C24"/>
    <mergeCell ref="B25:C25"/>
    <mergeCell ref="D21:E21"/>
  </mergeCells>
  <printOptions horizontalCentered="1"/>
  <pageMargins left="0.393700787401575" right="0.393700787401575" top="1.143700787" bottom="1.143700787" header="0" footer="0"/>
  <pageSetup horizontalDpi="600" verticalDpi="600" orientation="portrait" scale="85" r:id="rId2"/>
  <drawing r:id="rId1"/>
</worksheet>
</file>

<file path=xl/worksheets/sheet9.xml><?xml version="1.0" encoding="utf-8"?>
<worksheet xmlns="http://schemas.openxmlformats.org/spreadsheetml/2006/main" xmlns:r="http://schemas.openxmlformats.org/officeDocument/2006/relationships">
  <sheetPr>
    <tabColor indexed="53"/>
  </sheetPr>
  <dimension ref="A1:K154"/>
  <sheetViews>
    <sheetView showGridLines="0" zoomScalePageLayoutView="0" workbookViewId="0" topLeftCell="A1">
      <selection activeCell="I10" sqref="I10"/>
    </sheetView>
  </sheetViews>
  <sheetFormatPr defaultColWidth="11.421875" defaultRowHeight="12.75"/>
  <cols>
    <col min="1" max="1" width="10.00390625" style="17" customWidth="1"/>
    <col min="2" max="3" width="11.421875" style="17" customWidth="1"/>
    <col min="4" max="4" width="12.57421875" style="17" customWidth="1"/>
    <col min="5" max="5" width="17.7109375" style="17" customWidth="1"/>
    <col min="6" max="6" width="7.57421875" style="17" customWidth="1"/>
    <col min="7" max="7" width="22.28125" style="17" customWidth="1"/>
    <col min="8" max="8" width="8.28125" style="17" customWidth="1"/>
    <col min="9" max="9" width="16.421875" style="17" customWidth="1"/>
    <col min="10" max="11" width="20.57421875" style="17" bestFit="1" customWidth="1"/>
    <col min="12" max="16384" width="11.421875" style="17" customWidth="1"/>
  </cols>
  <sheetData>
    <row r="1" spans="1:9" ht="15">
      <c r="A1" s="444" t="s">
        <v>18</v>
      </c>
      <c r="B1" s="444"/>
      <c r="C1" s="444"/>
      <c r="D1" s="444"/>
      <c r="E1" s="444"/>
      <c r="F1" s="444"/>
      <c r="G1" s="444"/>
      <c r="H1" s="444"/>
      <c r="I1" s="444"/>
    </row>
    <row r="2" spans="1:9" ht="15">
      <c r="A2" s="444" t="s">
        <v>243</v>
      </c>
      <c r="B2" s="444"/>
      <c r="C2" s="444"/>
      <c r="D2" s="444"/>
      <c r="E2" s="444"/>
      <c r="F2" s="444"/>
      <c r="G2" s="444"/>
      <c r="H2" s="444"/>
      <c r="I2" s="444"/>
    </row>
    <row r="3" spans="1:9" ht="15">
      <c r="A3" s="444" t="s">
        <v>101</v>
      </c>
      <c r="B3" s="444"/>
      <c r="C3" s="444"/>
      <c r="D3" s="444"/>
      <c r="E3" s="444"/>
      <c r="F3" s="444"/>
      <c r="G3" s="444"/>
      <c r="H3" s="444"/>
      <c r="I3" s="444"/>
    </row>
    <row r="4" spans="1:6" ht="14.25">
      <c r="A4" s="18"/>
      <c r="B4" s="18"/>
      <c r="C4" s="18"/>
      <c r="D4" s="18"/>
      <c r="E4" s="18"/>
      <c r="F4" s="18"/>
    </row>
    <row r="5" spans="1:9" ht="18" customHeight="1">
      <c r="A5" s="445" t="s">
        <v>23</v>
      </c>
      <c r="B5" s="445"/>
      <c r="C5" s="445"/>
      <c r="D5" s="445"/>
      <c r="E5" s="445"/>
      <c r="F5" s="445"/>
      <c r="G5" s="445"/>
      <c r="H5" s="445"/>
      <c r="I5" s="445"/>
    </row>
    <row r="6" spans="1:6" ht="13.5" customHeight="1">
      <c r="A6" s="18"/>
      <c r="B6" s="18"/>
      <c r="C6" s="18"/>
      <c r="D6" s="18"/>
      <c r="E6" s="18"/>
      <c r="F6" s="18"/>
    </row>
    <row r="7" spans="1:9" ht="17.25" customHeight="1">
      <c r="A7" s="446" t="s">
        <v>111</v>
      </c>
      <c r="B7" s="446"/>
      <c r="C7" s="446"/>
      <c r="D7" s="446"/>
      <c r="E7" s="446"/>
      <c r="F7" s="19"/>
      <c r="G7" s="20">
        <f>'Gral y X Prog.'!C41</f>
        <v>0</v>
      </c>
      <c r="H7" s="19"/>
      <c r="I7" s="19"/>
    </row>
    <row r="8" spans="1:6" ht="14.25">
      <c r="A8" s="18"/>
      <c r="B8" s="18"/>
      <c r="C8" s="18"/>
      <c r="D8" s="18"/>
      <c r="E8" s="18"/>
      <c r="F8" s="18"/>
    </row>
    <row r="9" spans="1:9" ht="97.5" customHeight="1">
      <c r="A9" s="421" t="s">
        <v>311</v>
      </c>
      <c r="B9" s="421"/>
      <c r="C9" s="421"/>
      <c r="D9" s="421"/>
      <c r="E9" s="421"/>
      <c r="F9" s="421"/>
      <c r="G9" s="421"/>
      <c r="H9" s="421"/>
      <c r="I9" s="421"/>
    </row>
    <row r="10" spans="1:6" ht="14.25">
      <c r="A10" s="18"/>
      <c r="B10" s="18"/>
      <c r="C10" s="18"/>
      <c r="D10" s="18"/>
      <c r="E10" s="18"/>
      <c r="F10" s="18"/>
    </row>
    <row r="11" spans="1:6" ht="14.25">
      <c r="A11" s="18"/>
      <c r="B11" s="18"/>
      <c r="C11" s="18"/>
      <c r="D11" s="18"/>
      <c r="E11" s="18"/>
      <c r="F11" s="18"/>
    </row>
    <row r="12" spans="1:7" ht="15">
      <c r="A12" s="18"/>
      <c r="B12" s="420" t="s">
        <v>16</v>
      </c>
      <c r="C12" s="420"/>
      <c r="D12" s="420"/>
      <c r="E12" s="420"/>
      <c r="F12" s="420" t="s">
        <v>21</v>
      </c>
      <c r="G12" s="420"/>
    </row>
    <row r="13" spans="1:7" ht="15" customHeight="1">
      <c r="A13" s="18"/>
      <c r="B13" s="439" t="s">
        <v>47</v>
      </c>
      <c r="C13" s="440"/>
      <c r="D13" s="440"/>
      <c r="E13" s="441"/>
      <c r="F13" s="442">
        <f>+'Prog-I Detalle'!C6</f>
        <v>6087269.370000001</v>
      </c>
      <c r="G13" s="443"/>
    </row>
    <row r="14" spans="1:7" ht="15" customHeight="1">
      <c r="A14" s="18"/>
      <c r="B14" s="439" t="s">
        <v>197</v>
      </c>
      <c r="C14" s="440"/>
      <c r="D14" s="440"/>
      <c r="E14" s="441"/>
      <c r="F14" s="442">
        <f>+'Prog-I Detalle'!C7</f>
        <v>3293935.880000001</v>
      </c>
      <c r="G14" s="443"/>
    </row>
    <row r="15" spans="1:7" ht="15">
      <c r="A15" s="18"/>
      <c r="B15" s="435" t="s">
        <v>50</v>
      </c>
      <c r="C15" s="436"/>
      <c r="D15" s="436"/>
      <c r="E15" s="434"/>
      <c r="F15" s="432">
        <f>SUM(F13:G14)</f>
        <v>9381205.250000002</v>
      </c>
      <c r="G15" s="420"/>
    </row>
    <row r="16" spans="1:6" ht="14.25">
      <c r="A16" s="18"/>
      <c r="B16" s="18"/>
      <c r="C16" s="18"/>
      <c r="D16" s="18"/>
      <c r="E16" s="18"/>
      <c r="F16" s="18"/>
    </row>
    <row r="17" spans="1:6" ht="14.25">
      <c r="A17" s="18"/>
      <c r="B17" s="18"/>
      <c r="C17" s="18"/>
      <c r="D17" s="18"/>
      <c r="E17" s="18"/>
      <c r="F17" s="18"/>
    </row>
    <row r="18" spans="1:6" ht="14.25">
      <c r="A18" s="18"/>
      <c r="B18" s="18"/>
      <c r="C18" s="18"/>
      <c r="D18" s="18"/>
      <c r="E18" s="18"/>
      <c r="F18" s="18"/>
    </row>
    <row r="19" spans="1:6" ht="14.25">
      <c r="A19" s="18"/>
      <c r="B19" s="18"/>
      <c r="C19" s="18"/>
      <c r="D19" s="18"/>
      <c r="E19" s="18"/>
      <c r="F19" s="18"/>
    </row>
    <row r="20" spans="1:6" ht="14.25">
      <c r="A20" s="18"/>
      <c r="B20" s="18"/>
      <c r="C20" s="18"/>
      <c r="D20" s="18"/>
      <c r="E20" s="18"/>
      <c r="F20" s="18"/>
    </row>
    <row r="21" spans="1:6" ht="14.25">
      <c r="A21" s="18"/>
      <c r="B21" s="18"/>
      <c r="C21" s="18"/>
      <c r="D21" s="18"/>
      <c r="E21" s="18"/>
      <c r="F21" s="18"/>
    </row>
    <row r="22" spans="1:6" ht="14.25">
      <c r="A22" s="18"/>
      <c r="B22" s="18"/>
      <c r="C22" s="18"/>
      <c r="D22" s="18"/>
      <c r="E22" s="18"/>
      <c r="F22" s="18"/>
    </row>
    <row r="23" spans="1:6" ht="14.25">
      <c r="A23" s="18"/>
      <c r="B23" s="18"/>
      <c r="C23" s="18"/>
      <c r="D23" s="18"/>
      <c r="E23" s="18"/>
      <c r="F23" s="18"/>
    </row>
    <row r="24" spans="1:6" ht="14.25">
      <c r="A24" s="18"/>
      <c r="B24" s="18"/>
      <c r="C24" s="18"/>
      <c r="D24" s="18"/>
      <c r="E24" s="18"/>
      <c r="F24" s="18"/>
    </row>
    <row r="25" spans="1:6" ht="14.25">
      <c r="A25" s="18"/>
      <c r="B25" s="18"/>
      <c r="C25" s="18"/>
      <c r="D25" s="18"/>
      <c r="E25" s="18"/>
      <c r="F25" s="18"/>
    </row>
    <row r="26" spans="1:6" ht="14.25">
      <c r="A26" s="18"/>
      <c r="B26" s="18"/>
      <c r="C26" s="18"/>
      <c r="D26" s="18"/>
      <c r="E26" s="18"/>
      <c r="F26" s="18"/>
    </row>
    <row r="27" spans="1:6" ht="14.25">
      <c r="A27" s="18"/>
      <c r="B27" s="18"/>
      <c r="C27" s="18"/>
      <c r="D27" s="18"/>
      <c r="E27" s="18"/>
      <c r="F27" s="18"/>
    </row>
    <row r="28" spans="1:6" ht="14.25">
      <c r="A28" s="18"/>
      <c r="B28" s="18"/>
      <c r="C28" s="18"/>
      <c r="D28" s="18"/>
      <c r="E28" s="18"/>
      <c r="F28" s="18"/>
    </row>
    <row r="29" spans="1:6" ht="14.25">
      <c r="A29" s="18"/>
      <c r="B29" s="18"/>
      <c r="C29" s="18"/>
      <c r="D29" s="18"/>
      <c r="E29" s="18"/>
      <c r="F29" s="18"/>
    </row>
    <row r="30" spans="1:6" ht="14.25">
      <c r="A30" s="18"/>
      <c r="B30" s="18"/>
      <c r="C30" s="18"/>
      <c r="D30" s="18"/>
      <c r="E30" s="18"/>
      <c r="F30" s="18"/>
    </row>
    <row r="31" spans="1:6" ht="14.25">
      <c r="A31" s="18"/>
      <c r="B31" s="18"/>
      <c r="C31" s="18"/>
      <c r="D31" s="18"/>
      <c r="E31" s="18"/>
      <c r="F31" s="18"/>
    </row>
    <row r="32" spans="1:6" ht="14.25">
      <c r="A32" s="18"/>
      <c r="B32" s="18"/>
      <c r="C32" s="18"/>
      <c r="D32" s="18"/>
      <c r="E32" s="18"/>
      <c r="F32" s="18"/>
    </row>
    <row r="33" spans="1:6" ht="14.25">
      <c r="A33" s="18"/>
      <c r="B33" s="18"/>
      <c r="C33" s="18"/>
      <c r="D33" s="18"/>
      <c r="E33" s="18"/>
      <c r="F33" s="18"/>
    </row>
    <row r="34" spans="1:6" ht="14.25">
      <c r="A34" s="18"/>
      <c r="B34" s="18"/>
      <c r="C34" s="18"/>
      <c r="D34" s="18"/>
      <c r="E34" s="18"/>
      <c r="F34" s="18"/>
    </row>
    <row r="35" spans="1:6" ht="14.25">
      <c r="A35" s="18"/>
      <c r="B35" s="18"/>
      <c r="C35" s="18"/>
      <c r="D35" s="18"/>
      <c r="E35" s="18"/>
      <c r="F35" s="18"/>
    </row>
    <row r="36" spans="1:6" ht="14.25">
      <c r="A36" s="18"/>
      <c r="B36" s="18"/>
      <c r="C36" s="18"/>
      <c r="D36" s="18"/>
      <c r="E36" s="18"/>
      <c r="F36" s="18"/>
    </row>
    <row r="37" spans="1:6" ht="14.25">
      <c r="A37" s="18"/>
      <c r="B37" s="18"/>
      <c r="C37" s="18"/>
      <c r="D37" s="18"/>
      <c r="E37" s="18"/>
      <c r="F37" s="18"/>
    </row>
    <row r="38" spans="1:6" ht="14.25">
      <c r="A38" s="18"/>
      <c r="B38" s="18"/>
      <c r="C38" s="18"/>
      <c r="D38" s="18"/>
      <c r="E38" s="18"/>
      <c r="F38" s="18"/>
    </row>
    <row r="39" spans="1:6" ht="14.25">
      <c r="A39" s="18"/>
      <c r="B39" s="18"/>
      <c r="C39" s="18"/>
      <c r="D39" s="18"/>
      <c r="E39" s="18"/>
      <c r="F39" s="18"/>
    </row>
    <row r="40" spans="1:6" ht="14.25">
      <c r="A40" s="18"/>
      <c r="B40" s="18"/>
      <c r="C40" s="18"/>
      <c r="D40" s="18"/>
      <c r="E40" s="18"/>
      <c r="F40" s="18"/>
    </row>
    <row r="41" spans="1:6" ht="14.25">
      <c r="A41" s="18"/>
      <c r="B41" s="18"/>
      <c r="C41" s="18"/>
      <c r="D41" s="18"/>
      <c r="E41" s="18"/>
      <c r="F41" s="18"/>
    </row>
    <row r="42" spans="1:6" ht="14.25">
      <c r="A42" s="18"/>
      <c r="B42" s="18"/>
      <c r="C42" s="18"/>
      <c r="D42" s="18"/>
      <c r="E42" s="18"/>
      <c r="F42" s="18"/>
    </row>
    <row r="43" spans="1:6" ht="14.25">
      <c r="A43" s="18"/>
      <c r="B43" s="18"/>
      <c r="C43" s="18"/>
      <c r="D43" s="18"/>
      <c r="E43" s="18"/>
      <c r="F43" s="18"/>
    </row>
    <row r="44" spans="1:6" ht="14.25">
      <c r="A44" s="18"/>
      <c r="B44" s="18"/>
      <c r="C44" s="18"/>
      <c r="D44" s="18"/>
      <c r="E44" s="18"/>
      <c r="F44" s="18"/>
    </row>
    <row r="45" spans="1:6" ht="14.25">
      <c r="A45" s="18"/>
      <c r="B45" s="18"/>
      <c r="C45" s="18"/>
      <c r="D45" s="18"/>
      <c r="E45" s="18"/>
      <c r="F45" s="18"/>
    </row>
    <row r="46" spans="1:6" ht="14.25">
      <c r="A46" s="18"/>
      <c r="B46" s="18"/>
      <c r="C46" s="18"/>
      <c r="D46" s="18"/>
      <c r="E46" s="18"/>
      <c r="F46" s="18"/>
    </row>
    <row r="47" spans="1:6" ht="14.25">
      <c r="A47" s="18"/>
      <c r="B47" s="18"/>
      <c r="C47" s="18"/>
      <c r="D47" s="18"/>
      <c r="E47" s="18"/>
      <c r="F47" s="18"/>
    </row>
    <row r="48" spans="1:6" ht="14.25">
      <c r="A48" s="18"/>
      <c r="B48" s="18"/>
      <c r="C48" s="18"/>
      <c r="D48" s="18"/>
      <c r="E48" s="18"/>
      <c r="F48" s="18"/>
    </row>
    <row r="49" spans="1:6" ht="14.25">
      <c r="A49" s="18"/>
      <c r="B49" s="18"/>
      <c r="C49" s="18"/>
      <c r="D49" s="18"/>
      <c r="E49" s="18"/>
      <c r="F49" s="18"/>
    </row>
    <row r="50" spans="1:6" ht="14.25">
      <c r="A50" s="18"/>
      <c r="B50" s="18"/>
      <c r="C50" s="18"/>
      <c r="D50" s="18"/>
      <c r="E50" s="18"/>
      <c r="F50" s="18"/>
    </row>
    <row r="51" spans="1:6" ht="14.25">
      <c r="A51" s="18"/>
      <c r="B51" s="18"/>
      <c r="C51" s="18"/>
      <c r="D51" s="18"/>
      <c r="E51" s="18"/>
      <c r="F51" s="18"/>
    </row>
    <row r="52" spans="1:6" ht="14.25">
      <c r="A52" s="18"/>
      <c r="B52" s="18"/>
      <c r="C52" s="18"/>
      <c r="D52" s="18"/>
      <c r="E52" s="18"/>
      <c r="F52" s="18"/>
    </row>
    <row r="53" spans="1:9" ht="15.75" customHeight="1">
      <c r="A53" s="445" t="s">
        <v>22</v>
      </c>
      <c r="B53" s="445"/>
      <c r="C53" s="445"/>
      <c r="D53" s="445"/>
      <c r="E53" s="445"/>
      <c r="F53" s="445"/>
      <c r="G53" s="445"/>
      <c r="H53" s="445"/>
      <c r="I53" s="445"/>
    </row>
    <row r="54" spans="1:4" ht="15">
      <c r="A54" s="16"/>
      <c r="B54" s="16"/>
      <c r="C54" s="16"/>
      <c r="D54" s="16"/>
    </row>
    <row r="55" spans="1:9" ht="15">
      <c r="A55" s="21" t="s">
        <v>102</v>
      </c>
      <c r="B55" s="22"/>
      <c r="C55" s="22"/>
      <c r="D55" s="22"/>
      <c r="E55" s="22"/>
      <c r="F55" s="22"/>
      <c r="G55" s="23">
        <f>'Gral y X Prog.'!E12</f>
        <v>9603291.55</v>
      </c>
      <c r="H55" s="22"/>
      <c r="I55" s="22"/>
    </row>
    <row r="56" spans="1:9" ht="105" customHeight="1">
      <c r="A56" s="421" t="s">
        <v>312</v>
      </c>
      <c r="B56" s="421"/>
      <c r="C56" s="421"/>
      <c r="D56" s="421"/>
      <c r="E56" s="421"/>
      <c r="F56" s="421"/>
      <c r="G56" s="421"/>
      <c r="H56" s="421"/>
      <c r="I56" s="421"/>
    </row>
    <row r="57" spans="1:9" ht="15">
      <c r="A57" s="21" t="s">
        <v>30</v>
      </c>
      <c r="B57" s="22"/>
      <c r="C57" s="22"/>
      <c r="D57" s="22"/>
      <c r="E57" s="22"/>
      <c r="F57" s="22"/>
      <c r="G57" s="24">
        <f>'Gral y X Prog.'!E15</f>
        <v>544243.1699999999</v>
      </c>
      <c r="H57" s="22"/>
      <c r="I57" s="22"/>
    </row>
    <row r="58" spans="1:9" ht="99" customHeight="1">
      <c r="A58" s="421" t="s">
        <v>313</v>
      </c>
      <c r="B58" s="421"/>
      <c r="C58" s="421"/>
      <c r="D58" s="421"/>
      <c r="E58" s="421"/>
      <c r="F58" s="421"/>
      <c r="G58" s="421"/>
      <c r="H58" s="421"/>
      <c r="I58" s="421"/>
    </row>
    <row r="59" spans="1:9" ht="15">
      <c r="A59" s="21" t="s">
        <v>26</v>
      </c>
      <c r="B59" s="22"/>
      <c r="C59" s="22"/>
      <c r="D59" s="22"/>
      <c r="E59" s="22"/>
      <c r="F59" s="22"/>
      <c r="G59" s="23">
        <f>'Gral y X Prog.'!E29</f>
        <v>2071564.2599999998</v>
      </c>
      <c r="H59" s="22"/>
      <c r="I59" s="22"/>
    </row>
    <row r="60" spans="1:10" ht="88.5" customHeight="1">
      <c r="A60" s="421" t="s">
        <v>314</v>
      </c>
      <c r="B60" s="421"/>
      <c r="C60" s="421"/>
      <c r="D60" s="421"/>
      <c r="E60" s="421"/>
      <c r="F60" s="421"/>
      <c r="G60" s="421"/>
      <c r="H60" s="421"/>
      <c r="I60" s="421"/>
      <c r="J60" s="45"/>
    </row>
    <row r="61" spans="1:9" ht="15">
      <c r="A61" s="21" t="s">
        <v>111</v>
      </c>
      <c r="B61" s="22"/>
      <c r="C61" s="22"/>
      <c r="D61" s="22"/>
      <c r="E61" s="22"/>
      <c r="F61" s="22"/>
      <c r="G61" s="23">
        <f>'Gral y X Prog.'!E41</f>
        <v>94925965.68</v>
      </c>
      <c r="H61" s="22"/>
      <c r="I61" s="22"/>
    </row>
    <row r="62" spans="1:10" ht="15">
      <c r="A62" s="25"/>
      <c r="B62" s="26"/>
      <c r="C62" s="27"/>
      <c r="D62" s="27"/>
      <c r="E62" s="27"/>
      <c r="F62" s="27"/>
      <c r="J62" s="17" t="s">
        <v>178</v>
      </c>
    </row>
    <row r="63" spans="1:9" ht="45" customHeight="1">
      <c r="A63" s="421" t="s">
        <v>315</v>
      </c>
      <c r="B63" s="421"/>
      <c r="C63" s="421"/>
      <c r="D63" s="421"/>
      <c r="E63" s="421"/>
      <c r="F63" s="421"/>
      <c r="G63" s="421"/>
      <c r="H63" s="421"/>
      <c r="I63" s="421"/>
    </row>
    <row r="64" spans="1:6" ht="15">
      <c r="A64" s="25"/>
      <c r="B64" s="26"/>
      <c r="C64" s="27"/>
      <c r="D64" s="27"/>
      <c r="E64" s="27"/>
      <c r="F64" s="27"/>
    </row>
    <row r="65" spans="1:6" ht="15">
      <c r="A65" s="25"/>
      <c r="B65" s="26"/>
      <c r="C65" s="27"/>
      <c r="D65" s="27"/>
      <c r="E65" s="27"/>
      <c r="F65" s="27"/>
    </row>
    <row r="66" spans="1:6" ht="15">
      <c r="A66" s="25"/>
      <c r="B66" s="26"/>
      <c r="C66" s="27"/>
      <c r="D66" s="27"/>
      <c r="E66" s="27"/>
      <c r="F66" s="27"/>
    </row>
    <row r="67" spans="1:6" ht="15">
      <c r="A67" s="25"/>
      <c r="B67" s="26"/>
      <c r="C67" s="27"/>
      <c r="D67" s="27"/>
      <c r="E67" s="27"/>
      <c r="F67" s="27"/>
    </row>
    <row r="68" spans="1:6" ht="15">
      <c r="A68" s="25"/>
      <c r="B68" s="26"/>
      <c r="C68" s="27"/>
      <c r="D68" s="27"/>
      <c r="E68" s="27"/>
      <c r="F68" s="27"/>
    </row>
    <row r="69" spans="1:6" ht="15">
      <c r="A69" s="25"/>
      <c r="B69" s="26"/>
      <c r="C69" s="27"/>
      <c r="D69" s="27"/>
      <c r="E69" s="27"/>
      <c r="F69" s="27"/>
    </row>
    <row r="70" spans="1:6" ht="15">
      <c r="A70" s="25"/>
      <c r="B70" s="26"/>
      <c r="C70" s="27"/>
      <c r="D70" s="27"/>
      <c r="E70" s="27"/>
      <c r="F70" s="27"/>
    </row>
    <row r="71" spans="1:6" ht="15">
      <c r="A71" s="25"/>
      <c r="B71" s="26"/>
      <c r="C71" s="27"/>
      <c r="D71" s="27"/>
      <c r="E71" s="27"/>
      <c r="F71" s="27"/>
    </row>
    <row r="72" spans="1:6" ht="15">
      <c r="A72" s="25"/>
      <c r="B72" s="26"/>
      <c r="C72" s="27"/>
      <c r="D72" s="27"/>
      <c r="E72" s="27"/>
      <c r="F72" s="27"/>
    </row>
    <row r="73" spans="1:6" ht="15">
      <c r="A73" s="25"/>
      <c r="B73" s="26"/>
      <c r="C73" s="27"/>
      <c r="D73" s="27"/>
      <c r="E73" s="27"/>
      <c r="F73" s="27"/>
    </row>
    <row r="74" spans="1:6" ht="15">
      <c r="A74" s="25"/>
      <c r="B74" s="26"/>
      <c r="C74" s="27"/>
      <c r="D74" s="27"/>
      <c r="E74" s="27"/>
      <c r="F74" s="27"/>
    </row>
    <row r="75" spans="1:6" ht="15">
      <c r="A75" s="25"/>
      <c r="B75" s="26"/>
      <c r="C75" s="27"/>
      <c r="D75" s="27"/>
      <c r="E75" s="27"/>
      <c r="F75" s="27"/>
    </row>
    <row r="76" spans="1:6" ht="15">
      <c r="A76" s="25"/>
      <c r="B76" s="26"/>
      <c r="C76" s="27"/>
      <c r="D76" s="27"/>
      <c r="E76" s="27"/>
      <c r="F76" s="27"/>
    </row>
    <row r="77" spans="1:6" ht="15">
      <c r="A77" s="25"/>
      <c r="B77" s="26"/>
      <c r="C77" s="27"/>
      <c r="D77" s="27"/>
      <c r="E77" s="27"/>
      <c r="F77" s="27"/>
    </row>
    <row r="78" spans="1:6" ht="15">
      <c r="A78" s="25"/>
      <c r="B78" s="26"/>
      <c r="C78" s="27"/>
      <c r="D78" s="27"/>
      <c r="E78" s="27"/>
      <c r="F78" s="27"/>
    </row>
    <row r="79" spans="1:6" ht="15">
      <c r="A79" s="25"/>
      <c r="B79" s="26"/>
      <c r="C79" s="27"/>
      <c r="D79" s="27"/>
      <c r="E79" s="27"/>
      <c r="F79" s="27"/>
    </row>
    <row r="80" spans="1:6" ht="15">
      <c r="A80" s="25"/>
      <c r="B80" s="26"/>
      <c r="C80" s="27"/>
      <c r="D80" s="27"/>
      <c r="E80" s="27"/>
      <c r="F80" s="27"/>
    </row>
    <row r="81" spans="1:6" ht="15">
      <c r="A81" s="25"/>
      <c r="B81" s="26"/>
      <c r="C81" s="27"/>
      <c r="D81" s="27"/>
      <c r="E81" s="27"/>
      <c r="F81" s="27"/>
    </row>
    <row r="82" spans="1:6" ht="15">
      <c r="A82" s="25"/>
      <c r="B82" s="26"/>
      <c r="C82" s="27"/>
      <c r="D82" s="27"/>
      <c r="E82" s="27"/>
      <c r="F82" s="27"/>
    </row>
    <row r="83" spans="1:6" ht="15">
      <c r="A83" s="25"/>
      <c r="B83" s="26"/>
      <c r="C83" s="27"/>
      <c r="D83" s="27"/>
      <c r="E83" s="27"/>
      <c r="F83" s="27"/>
    </row>
    <row r="84" spans="1:6" ht="15">
      <c r="A84" s="25"/>
      <c r="B84" s="26"/>
      <c r="C84" s="27"/>
      <c r="D84" s="27"/>
      <c r="E84" s="27"/>
      <c r="F84" s="27"/>
    </row>
    <row r="85" spans="1:6" ht="15">
      <c r="A85" s="25"/>
      <c r="B85" s="26"/>
      <c r="C85" s="27"/>
      <c r="D85" s="27"/>
      <c r="E85" s="27"/>
      <c r="F85" s="27"/>
    </row>
    <row r="86" spans="1:9" ht="16.5" customHeight="1">
      <c r="A86" s="445" t="s">
        <v>25</v>
      </c>
      <c r="B86" s="445"/>
      <c r="C86" s="445"/>
      <c r="D86" s="445"/>
      <c r="E86" s="445"/>
      <c r="F86" s="445"/>
      <c r="G86" s="445"/>
      <c r="H86" s="445"/>
      <c r="I86" s="445"/>
    </row>
    <row r="87" spans="1:10" ht="15">
      <c r="A87" s="28"/>
      <c r="B87" s="28"/>
      <c r="C87" s="28"/>
      <c r="D87" s="28"/>
      <c r="J87" s="292"/>
    </row>
    <row r="88" spans="1:9" ht="15">
      <c r="A88" s="21" t="s">
        <v>26</v>
      </c>
      <c r="B88" s="22"/>
      <c r="C88" s="22"/>
      <c r="D88" s="22"/>
      <c r="E88" s="24"/>
      <c r="F88" s="22"/>
      <c r="G88" s="24">
        <f>'Gral y X Prog.'!G29</f>
        <v>121075335.04</v>
      </c>
      <c r="H88" s="22"/>
      <c r="I88" s="22"/>
    </row>
    <row r="89" spans="1:9" ht="24.75" customHeight="1">
      <c r="A89" s="421" t="s">
        <v>316</v>
      </c>
      <c r="B89" s="421"/>
      <c r="C89" s="421"/>
      <c r="D89" s="421"/>
      <c r="E89" s="421"/>
      <c r="F89" s="421"/>
      <c r="G89" s="421"/>
      <c r="H89" s="421"/>
      <c r="I89" s="421"/>
    </row>
    <row r="90" spans="1:9" ht="15" customHeight="1">
      <c r="A90" s="18"/>
      <c r="B90" s="18"/>
      <c r="C90" s="18"/>
      <c r="D90" s="18"/>
      <c r="E90" s="18"/>
      <c r="F90" s="18"/>
      <c r="G90" s="18"/>
      <c r="H90" s="18"/>
      <c r="I90" s="65"/>
    </row>
    <row r="91" spans="1:9" ht="15">
      <c r="A91" s="29" t="s">
        <v>128</v>
      </c>
      <c r="I91" s="32"/>
    </row>
    <row r="92" ht="15">
      <c r="A92" s="29"/>
    </row>
    <row r="93" spans="2:11" ht="15">
      <c r="B93" s="420" t="s">
        <v>16</v>
      </c>
      <c r="C93" s="420"/>
      <c r="D93" s="420"/>
      <c r="E93" s="420"/>
      <c r="F93" s="420" t="s">
        <v>21</v>
      </c>
      <c r="G93" s="420"/>
      <c r="J93" s="293"/>
      <c r="K93" s="32"/>
    </row>
    <row r="94" spans="1:10" s="31" customFormat="1" ht="15" customHeight="1">
      <c r="A94" s="30"/>
      <c r="B94" s="429" t="s">
        <v>317</v>
      </c>
      <c r="C94" s="430"/>
      <c r="D94" s="430"/>
      <c r="E94" s="431"/>
      <c r="F94" s="447">
        <v>2000000</v>
      </c>
      <c r="G94" s="448"/>
      <c r="I94" s="294"/>
      <c r="J94" s="38"/>
    </row>
    <row r="95" spans="2:7" ht="15">
      <c r="B95" s="435" t="s">
        <v>36</v>
      </c>
      <c r="C95" s="436"/>
      <c r="D95" s="436"/>
      <c r="E95" s="434"/>
      <c r="F95" s="433">
        <f>SUM(F94:F94)</f>
        <v>2000000</v>
      </c>
      <c r="G95" s="434"/>
    </row>
    <row r="96" spans="9:11" ht="14.25">
      <c r="I96" s="32"/>
      <c r="J96" s="32"/>
      <c r="K96" s="32"/>
    </row>
    <row r="97" spans="9:11" ht="14.25">
      <c r="I97" s="32"/>
      <c r="J97" s="32"/>
      <c r="K97" s="32"/>
    </row>
    <row r="98" spans="1:10" ht="15">
      <c r="A98" s="29" t="s">
        <v>129</v>
      </c>
      <c r="J98" s="44"/>
    </row>
    <row r="99" ht="15">
      <c r="A99" s="29"/>
    </row>
    <row r="100" spans="2:7" ht="15">
      <c r="B100" s="420" t="s">
        <v>16</v>
      </c>
      <c r="C100" s="420"/>
      <c r="D100" s="420"/>
      <c r="E100" s="420"/>
      <c r="F100" s="420" t="s">
        <v>21</v>
      </c>
      <c r="G100" s="420"/>
    </row>
    <row r="101" spans="2:7" ht="25.5" customHeight="1">
      <c r="B101" s="429" t="s">
        <v>280</v>
      </c>
      <c r="C101" s="430"/>
      <c r="D101" s="430"/>
      <c r="E101" s="431"/>
      <c r="F101" s="437">
        <v>30000000</v>
      </c>
      <c r="G101" s="438"/>
    </row>
    <row r="102" spans="2:7" ht="25.5" customHeight="1">
      <c r="B102" s="429" t="s">
        <v>245</v>
      </c>
      <c r="C102" s="430"/>
      <c r="D102" s="430"/>
      <c r="E102" s="431"/>
      <c r="F102" s="437">
        <v>408750</v>
      </c>
      <c r="G102" s="438"/>
    </row>
    <row r="103" spans="2:7" ht="15.75" customHeight="1">
      <c r="B103" s="429" t="s">
        <v>287</v>
      </c>
      <c r="C103" s="430"/>
      <c r="D103" s="430"/>
      <c r="E103" s="431"/>
      <c r="F103" s="437">
        <v>14603597.46</v>
      </c>
      <c r="G103" s="438"/>
    </row>
    <row r="104" spans="2:7" ht="21.75" customHeight="1">
      <c r="B104" s="429" t="s">
        <v>288</v>
      </c>
      <c r="C104" s="430"/>
      <c r="D104" s="430"/>
      <c r="E104" s="431"/>
      <c r="F104" s="437">
        <v>29941687.74</v>
      </c>
      <c r="G104" s="438"/>
    </row>
    <row r="105" spans="2:7" ht="15.75" customHeight="1">
      <c r="B105" s="429" t="s">
        <v>246</v>
      </c>
      <c r="C105" s="430"/>
      <c r="D105" s="430"/>
      <c r="E105" s="431"/>
      <c r="F105" s="437">
        <v>4240000</v>
      </c>
      <c r="G105" s="438"/>
    </row>
    <row r="106" spans="2:7" ht="31.5" customHeight="1">
      <c r="B106" s="429" t="s">
        <v>251</v>
      </c>
      <c r="C106" s="430"/>
      <c r="D106" s="430"/>
      <c r="E106" s="431"/>
      <c r="F106" s="437">
        <f>984973.62+974455.87</f>
        <v>1959429.49</v>
      </c>
      <c r="G106" s="438"/>
    </row>
    <row r="107" spans="2:7" ht="21.75" customHeight="1">
      <c r="B107" s="429" t="s">
        <v>252</v>
      </c>
      <c r="C107" s="430"/>
      <c r="D107" s="430"/>
      <c r="E107" s="431"/>
      <c r="F107" s="437">
        <v>8685682.73</v>
      </c>
      <c r="G107" s="438"/>
    </row>
    <row r="108" spans="2:7" ht="15" customHeight="1">
      <c r="B108" s="435" t="s">
        <v>36</v>
      </c>
      <c r="C108" s="436"/>
      <c r="D108" s="436"/>
      <c r="E108" s="434"/>
      <c r="F108" s="433">
        <f>SUM(F101:F107)</f>
        <v>89839147.42</v>
      </c>
      <c r="G108" s="434"/>
    </row>
    <row r="109" spans="2:7" ht="15" customHeight="1">
      <c r="B109" s="63"/>
      <c r="C109" s="63"/>
      <c r="D109" s="63"/>
      <c r="E109" s="63"/>
      <c r="F109" s="64"/>
      <c r="G109" s="64"/>
    </row>
    <row r="110" spans="1:7" s="27" customFormat="1" ht="15">
      <c r="A110" s="29" t="s">
        <v>192</v>
      </c>
      <c r="B110" s="29"/>
      <c r="C110" s="39"/>
      <c r="D110" s="39"/>
      <c r="E110" s="39"/>
      <c r="F110" s="40"/>
      <c r="G110" s="40"/>
    </row>
    <row r="111" spans="2:7" s="27" customFormat="1" ht="15">
      <c r="B111" s="39"/>
      <c r="C111" s="39"/>
      <c r="D111" s="39"/>
      <c r="E111" s="39"/>
      <c r="F111" s="40"/>
      <c r="G111" s="40"/>
    </row>
    <row r="112" spans="2:7" s="27" customFormat="1" ht="15">
      <c r="B112" s="420" t="s">
        <v>16</v>
      </c>
      <c r="C112" s="420"/>
      <c r="D112" s="420"/>
      <c r="E112" s="420"/>
      <c r="F112" s="420" t="s">
        <v>21</v>
      </c>
      <c r="G112" s="420"/>
    </row>
    <row r="113" spans="2:7" s="27" customFormat="1" ht="26.25" customHeight="1">
      <c r="B113" s="429" t="s">
        <v>318</v>
      </c>
      <c r="C113" s="430"/>
      <c r="D113" s="430"/>
      <c r="E113" s="431"/>
      <c r="F113" s="437">
        <v>20000000</v>
      </c>
      <c r="G113" s="438"/>
    </row>
    <row r="114" spans="2:7" s="27" customFormat="1" ht="15">
      <c r="B114" s="435" t="s">
        <v>36</v>
      </c>
      <c r="C114" s="436"/>
      <c r="D114" s="436"/>
      <c r="E114" s="434"/>
      <c r="F114" s="432">
        <f>SUM(F113)</f>
        <v>20000000</v>
      </c>
      <c r="G114" s="420"/>
    </row>
    <row r="115" spans="2:7" s="27" customFormat="1" ht="15">
      <c r="B115" s="39"/>
      <c r="C115" s="39"/>
      <c r="D115" s="39"/>
      <c r="E115" s="39"/>
      <c r="F115" s="40"/>
      <c r="G115" s="40"/>
    </row>
    <row r="116" spans="1:7" s="27" customFormat="1" ht="15">
      <c r="A116" s="25" t="s">
        <v>179</v>
      </c>
      <c r="B116" s="39"/>
      <c r="C116" s="39"/>
      <c r="D116" s="39"/>
      <c r="E116" s="39"/>
      <c r="F116" s="40"/>
      <c r="G116" s="40"/>
    </row>
    <row r="117" spans="2:7" s="27" customFormat="1" ht="15">
      <c r="B117" s="39"/>
      <c r="C117" s="39"/>
      <c r="D117" s="39"/>
      <c r="E117" s="39"/>
      <c r="F117" s="40"/>
      <c r="G117" s="40"/>
    </row>
    <row r="118" spans="2:7" s="27" customFormat="1" ht="15">
      <c r="B118" s="420" t="s">
        <v>16</v>
      </c>
      <c r="C118" s="420"/>
      <c r="D118" s="420"/>
      <c r="E118" s="420"/>
      <c r="F118" s="420" t="s">
        <v>21</v>
      </c>
      <c r="G118" s="420"/>
    </row>
    <row r="119" spans="2:7" s="27" customFormat="1" ht="21" customHeight="1">
      <c r="B119" s="429" t="s">
        <v>275</v>
      </c>
      <c r="C119" s="430"/>
      <c r="D119" s="430"/>
      <c r="E119" s="431"/>
      <c r="F119" s="437">
        <v>7941249.759999998</v>
      </c>
      <c r="G119" s="438"/>
    </row>
    <row r="120" spans="2:7" s="27" customFormat="1" ht="18.75" customHeight="1">
      <c r="B120" s="429" t="s">
        <v>242</v>
      </c>
      <c r="C120" s="430"/>
      <c r="D120" s="430"/>
      <c r="E120" s="431"/>
      <c r="F120" s="437">
        <v>1294937.8599999994</v>
      </c>
      <c r="G120" s="438"/>
    </row>
    <row r="121" spans="2:7" s="27" customFormat="1" ht="15">
      <c r="B121" s="420" t="s">
        <v>36</v>
      </c>
      <c r="C121" s="420"/>
      <c r="D121" s="420"/>
      <c r="E121" s="420"/>
      <c r="F121" s="427">
        <f>SUM(F119:F120)</f>
        <v>9236187.619999997</v>
      </c>
      <c r="G121" s="428"/>
    </row>
    <row r="122" spans="2:7" s="27" customFormat="1" ht="15">
      <c r="B122" s="39"/>
      <c r="C122" s="39"/>
      <c r="D122" s="39"/>
      <c r="E122" s="39"/>
      <c r="F122" s="40"/>
      <c r="G122" s="40"/>
    </row>
    <row r="123" spans="2:9" s="27" customFormat="1" ht="15">
      <c r="B123" s="39"/>
      <c r="C123" s="39"/>
      <c r="D123" s="39"/>
      <c r="E123" s="39"/>
      <c r="F123" s="40"/>
      <c r="G123" s="40"/>
      <c r="H123" s="17"/>
      <c r="I123" s="44"/>
    </row>
    <row r="124" spans="2:9" s="27" customFormat="1" ht="15">
      <c r="B124" s="39"/>
      <c r="C124" s="39"/>
      <c r="D124" s="39"/>
      <c r="E124" s="39"/>
      <c r="F124" s="40"/>
      <c r="G124" s="40"/>
      <c r="H124" s="17"/>
      <c r="I124" s="44"/>
    </row>
    <row r="125" spans="2:9" s="27" customFormat="1" ht="15">
      <c r="B125" s="39"/>
      <c r="C125" s="39"/>
      <c r="D125" s="39"/>
      <c r="E125" s="39"/>
      <c r="F125" s="40"/>
      <c r="G125" s="40"/>
      <c r="H125" s="17"/>
      <c r="I125" s="44"/>
    </row>
    <row r="126" spans="2:9" s="27" customFormat="1" ht="15">
      <c r="B126" s="39"/>
      <c r="C126" s="39"/>
      <c r="D126" s="39"/>
      <c r="E126" s="39"/>
      <c r="F126" s="40"/>
      <c r="G126" s="40"/>
      <c r="H126" s="17"/>
      <c r="I126" s="44"/>
    </row>
    <row r="127" spans="2:9" s="27" customFormat="1" ht="15">
      <c r="B127" s="39"/>
      <c r="C127" s="39"/>
      <c r="D127" s="39"/>
      <c r="E127" s="39"/>
      <c r="F127" s="40"/>
      <c r="G127" s="40"/>
      <c r="H127" s="17"/>
      <c r="I127" s="44"/>
    </row>
    <row r="128" spans="2:9" s="27" customFormat="1" ht="15">
      <c r="B128" s="39"/>
      <c r="C128" s="39"/>
      <c r="D128" s="39"/>
      <c r="E128" s="39"/>
      <c r="F128" s="40"/>
      <c r="G128" s="40"/>
      <c r="H128" s="17"/>
      <c r="I128" s="44"/>
    </row>
    <row r="129" spans="2:9" s="27" customFormat="1" ht="15">
      <c r="B129" s="39"/>
      <c r="C129" s="39"/>
      <c r="D129" s="39"/>
      <c r="E129" s="39"/>
      <c r="F129" s="40"/>
      <c r="G129" s="40"/>
      <c r="H129" s="17"/>
      <c r="I129" s="44"/>
    </row>
    <row r="130" spans="2:9" s="27" customFormat="1" ht="15">
      <c r="B130" s="39"/>
      <c r="C130" s="39"/>
      <c r="D130" s="39"/>
      <c r="E130" s="39"/>
      <c r="F130" s="40"/>
      <c r="G130" s="40"/>
      <c r="H130" s="17"/>
      <c r="I130" s="44"/>
    </row>
    <row r="131" spans="2:9" s="27" customFormat="1" ht="15">
      <c r="B131" s="39"/>
      <c r="C131" s="39"/>
      <c r="D131" s="39"/>
      <c r="E131" s="39"/>
      <c r="F131" s="40"/>
      <c r="G131" s="40"/>
      <c r="H131" s="17"/>
      <c r="I131" s="44"/>
    </row>
    <row r="132" spans="1:9" ht="15.75" customHeight="1">
      <c r="A132" s="445" t="s">
        <v>136</v>
      </c>
      <c r="B132" s="445"/>
      <c r="C132" s="445"/>
      <c r="D132" s="445"/>
      <c r="E132" s="445"/>
      <c r="F132" s="445"/>
      <c r="G132" s="445"/>
      <c r="H132" s="445"/>
      <c r="I132" s="445"/>
    </row>
    <row r="133" ht="14.25">
      <c r="D133" s="33"/>
    </row>
    <row r="134" spans="1:9" ht="15">
      <c r="A134" s="295" t="s">
        <v>110</v>
      </c>
      <c r="B134" s="296"/>
      <c r="C134" s="296"/>
      <c r="D134" s="296"/>
      <c r="E134" s="297"/>
      <c r="F134" s="296"/>
      <c r="G134" s="297">
        <f>'Gral y X Prog.'!I15</f>
        <v>671250</v>
      </c>
      <c r="H134" s="296"/>
      <c r="I134" s="296"/>
    </row>
    <row r="135" spans="1:9" ht="41.25" customHeight="1">
      <c r="A135" s="421" t="s">
        <v>319</v>
      </c>
      <c r="B135" s="421"/>
      <c r="C135" s="421"/>
      <c r="D135" s="421"/>
      <c r="E135" s="421"/>
      <c r="F135" s="421"/>
      <c r="G135" s="421"/>
      <c r="H135" s="421"/>
      <c r="I135" s="421"/>
    </row>
    <row r="136" spans="1:9" ht="19.5" customHeight="1">
      <c r="A136" s="18"/>
      <c r="B136" s="18"/>
      <c r="C136" s="18"/>
      <c r="D136" s="18"/>
      <c r="E136" s="18"/>
      <c r="F136" s="18"/>
      <c r="G136" s="18"/>
      <c r="H136" s="18"/>
      <c r="I136" s="18"/>
    </row>
    <row r="137" spans="1:9" ht="15">
      <c r="A137" s="295" t="s">
        <v>26</v>
      </c>
      <c r="B137" s="296"/>
      <c r="C137" s="296"/>
      <c r="D137" s="296"/>
      <c r="E137" s="297"/>
      <c r="F137" s="296"/>
      <c r="G137" s="297">
        <f>'Gral y X Prog.'!I29</f>
        <v>4940046.19</v>
      </c>
      <c r="H137" s="296"/>
      <c r="I137" s="296"/>
    </row>
    <row r="138" spans="1:9" ht="27.75" customHeight="1">
      <c r="A138" s="449" t="s">
        <v>320</v>
      </c>
      <c r="B138" s="449"/>
      <c r="C138" s="449"/>
      <c r="D138" s="449"/>
      <c r="E138" s="449"/>
      <c r="F138" s="449"/>
      <c r="G138" s="449"/>
      <c r="H138" s="449"/>
      <c r="I138" s="449"/>
    </row>
    <row r="139" spans="1:6" ht="14.25">
      <c r="A139" s="421"/>
      <c r="B139" s="421"/>
      <c r="C139" s="421"/>
      <c r="D139" s="421"/>
      <c r="E139" s="421"/>
      <c r="F139" s="421"/>
    </row>
    <row r="140" ht="15">
      <c r="A140" s="29" t="s">
        <v>9</v>
      </c>
    </row>
    <row r="141" ht="15">
      <c r="A141" s="29"/>
    </row>
    <row r="142" spans="2:7" ht="15">
      <c r="B142" s="420" t="s">
        <v>16</v>
      </c>
      <c r="C142" s="420"/>
      <c r="D142" s="420"/>
      <c r="E142" s="420"/>
      <c r="F142" s="420" t="s">
        <v>21</v>
      </c>
      <c r="G142" s="420"/>
    </row>
    <row r="143" spans="2:7" ht="31.5" customHeight="1">
      <c r="B143" s="424" t="s">
        <v>222</v>
      </c>
      <c r="C143" s="425"/>
      <c r="D143" s="425"/>
      <c r="E143" s="426"/>
      <c r="F143" s="422">
        <v>1999014.49</v>
      </c>
      <c r="G143" s="423"/>
    </row>
    <row r="144" spans="2:9" ht="30" customHeight="1">
      <c r="B144" s="424" t="s">
        <v>201</v>
      </c>
      <c r="C144" s="425"/>
      <c r="D144" s="425"/>
      <c r="E144" s="426"/>
      <c r="F144" s="422">
        <v>-2008869</v>
      </c>
      <c r="G144" s="423"/>
      <c r="I144" s="33"/>
    </row>
    <row r="145" spans="2:7" ht="36.75" customHeight="1">
      <c r="B145" s="424" t="s">
        <v>183</v>
      </c>
      <c r="C145" s="425"/>
      <c r="D145" s="425"/>
      <c r="E145" s="426"/>
      <c r="F145" s="422">
        <v>600000</v>
      </c>
      <c r="G145" s="423"/>
    </row>
    <row r="146" spans="2:7" ht="15">
      <c r="B146" s="420" t="s">
        <v>36</v>
      </c>
      <c r="C146" s="420"/>
      <c r="D146" s="420"/>
      <c r="E146" s="420"/>
      <c r="F146" s="427">
        <f>SUM(F143:F145)</f>
        <v>590145.49</v>
      </c>
      <c r="G146" s="428"/>
    </row>
    <row r="148" spans="1:9" ht="14.25" customHeight="1">
      <c r="A148" s="29" t="s">
        <v>108</v>
      </c>
      <c r="I148" s="32"/>
    </row>
    <row r="149" ht="14.25" customHeight="1">
      <c r="A149" s="29"/>
    </row>
    <row r="150" spans="2:7" ht="15">
      <c r="B150" s="420" t="s">
        <v>16</v>
      </c>
      <c r="C150" s="420"/>
      <c r="D150" s="420"/>
      <c r="E150" s="420"/>
      <c r="F150" s="420" t="s">
        <v>21</v>
      </c>
      <c r="G150" s="420"/>
    </row>
    <row r="151" spans="2:7" ht="33" customHeight="1">
      <c r="B151" s="424" t="s">
        <v>184</v>
      </c>
      <c r="C151" s="425"/>
      <c r="D151" s="425"/>
      <c r="E151" s="426"/>
      <c r="F151" s="437">
        <v>1929585</v>
      </c>
      <c r="G151" s="438"/>
    </row>
    <row r="152" spans="2:7" ht="29.25" customHeight="1">
      <c r="B152" s="424" t="s">
        <v>181</v>
      </c>
      <c r="C152" s="425"/>
      <c r="D152" s="425"/>
      <c r="E152" s="426"/>
      <c r="F152" s="437">
        <v>1888663</v>
      </c>
      <c r="G152" s="438"/>
    </row>
    <row r="153" spans="2:7" ht="32.25" customHeight="1">
      <c r="B153" s="424" t="s">
        <v>248</v>
      </c>
      <c r="C153" s="425"/>
      <c r="D153" s="425"/>
      <c r="E153" s="426"/>
      <c r="F153" s="437">
        <v>531652.7</v>
      </c>
      <c r="G153" s="438"/>
    </row>
    <row r="154" spans="2:7" ht="15">
      <c r="B154" s="420" t="s">
        <v>36</v>
      </c>
      <c r="C154" s="420"/>
      <c r="D154" s="420"/>
      <c r="E154" s="420"/>
      <c r="F154" s="427">
        <f>SUM(F151:F153)</f>
        <v>4349900.7</v>
      </c>
      <c r="G154" s="428"/>
    </row>
  </sheetData>
  <sheetProtection/>
  <mergeCells count="83">
    <mergeCell ref="F120:G120"/>
    <mergeCell ref="B118:E118"/>
    <mergeCell ref="F118:G118"/>
    <mergeCell ref="B113:E113"/>
    <mergeCell ref="B108:E108"/>
    <mergeCell ref="F113:G113"/>
    <mergeCell ref="B120:E120"/>
    <mergeCell ref="A132:I132"/>
    <mergeCell ref="A135:I135"/>
    <mergeCell ref="A138:I138"/>
    <mergeCell ref="B144:E144"/>
    <mergeCell ref="B154:E154"/>
    <mergeCell ref="B153:E153"/>
    <mergeCell ref="F152:G152"/>
    <mergeCell ref="B152:E152"/>
    <mergeCell ref="F154:G154"/>
    <mergeCell ref="B151:E151"/>
    <mergeCell ref="F101:G101"/>
    <mergeCell ref="F121:G121"/>
    <mergeCell ref="F119:G119"/>
    <mergeCell ref="B93:E93"/>
    <mergeCell ref="B119:E119"/>
    <mergeCell ref="F105:G105"/>
    <mergeCell ref="F106:G106"/>
    <mergeCell ref="B106:E106"/>
    <mergeCell ref="F107:G107"/>
    <mergeCell ref="F102:G102"/>
    <mergeCell ref="F153:G153"/>
    <mergeCell ref="F151:G151"/>
    <mergeCell ref="B146:E146"/>
    <mergeCell ref="F15:G15"/>
    <mergeCell ref="B142:E142"/>
    <mergeCell ref="F142:G142"/>
    <mergeCell ref="F93:G93"/>
    <mergeCell ref="B94:E94"/>
    <mergeCell ref="B102:E102"/>
    <mergeCell ref="B95:E95"/>
    <mergeCell ref="F100:G100"/>
    <mergeCell ref="A58:I58"/>
    <mergeCell ref="A7:E7"/>
    <mergeCell ref="A86:I86"/>
    <mergeCell ref="B12:E12"/>
    <mergeCell ref="F12:G12"/>
    <mergeCell ref="F14:G14"/>
    <mergeCell ref="B13:E13"/>
    <mergeCell ref="F94:G94"/>
    <mergeCell ref="A63:I63"/>
    <mergeCell ref="B14:E14"/>
    <mergeCell ref="F13:G13"/>
    <mergeCell ref="A1:I1"/>
    <mergeCell ref="A2:I2"/>
    <mergeCell ref="A3:I3"/>
    <mergeCell ref="A53:I53"/>
    <mergeCell ref="B15:E15"/>
    <mergeCell ref="A5:I5"/>
    <mergeCell ref="A9:I9"/>
    <mergeCell ref="B121:E121"/>
    <mergeCell ref="A56:I56"/>
    <mergeCell ref="A60:I60"/>
    <mergeCell ref="A89:I89"/>
    <mergeCell ref="F103:G103"/>
    <mergeCell ref="F104:G104"/>
    <mergeCell ref="B103:E103"/>
    <mergeCell ref="B100:E100"/>
    <mergeCell ref="F95:G95"/>
    <mergeCell ref="B101:E101"/>
    <mergeCell ref="B104:E104"/>
    <mergeCell ref="B105:E105"/>
    <mergeCell ref="F114:G114"/>
    <mergeCell ref="F108:G108"/>
    <mergeCell ref="B107:E107"/>
    <mergeCell ref="B112:E112"/>
    <mergeCell ref="B114:E114"/>
    <mergeCell ref="F112:G112"/>
    <mergeCell ref="F150:G150"/>
    <mergeCell ref="B150:E150"/>
    <mergeCell ref="A139:F139"/>
    <mergeCell ref="F144:G144"/>
    <mergeCell ref="F145:G145"/>
    <mergeCell ref="B145:E145"/>
    <mergeCell ref="F143:G143"/>
    <mergeCell ref="F146:G146"/>
    <mergeCell ref="B143:E143"/>
  </mergeCells>
  <printOptions horizontalCentered="1"/>
  <pageMargins left="0.393700787401575" right="0.393700787401575" top="0.643700787" bottom="0.643700787" header="0" footer="0"/>
  <pageSetup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Rebeca Vasquez</cp:lastModifiedBy>
  <cp:lastPrinted>2018-04-17T20:12:41Z</cp:lastPrinted>
  <dcterms:created xsi:type="dcterms:W3CDTF">1996-11-27T10:00:04Z</dcterms:created>
  <dcterms:modified xsi:type="dcterms:W3CDTF">2018-10-01T18:12:11Z</dcterms:modified>
  <cp:category/>
  <cp:version/>
  <cp:contentType/>
  <cp:contentStatus/>
</cp:coreProperties>
</file>