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0520" windowHeight="4065" tabRatio="913"/>
  </bookViews>
  <sheets>
    <sheet name="D. Y." sheetId="1" r:id="rId1"/>
    <sheet name="Gral y X Prog." sheetId="11" r:id="rId2"/>
    <sheet name="Eg. X Partida" sheetId="12" r:id="rId3"/>
    <sheet name="Gral. de Egresos" sheetId="13" r:id="rId4"/>
    <sheet name="OYA" sheetId="36" r:id="rId5"/>
    <sheet name="Cuadro Nº 2 RP" sheetId="31" r:id="rId6"/>
    <sheet name="Cuadro Nº 3 SA" sheetId="29" r:id="rId7"/>
    <sheet name="Cuadro Nº 4 D" sheetId="25" r:id="rId8"/>
    <sheet name="Cuadro Nº 5" sheetId="26" r:id="rId9"/>
    <sheet name="Cuadro Nº 6" sheetId="27" r:id="rId10"/>
    <sheet name="ANEXO 3" sheetId="38" r:id="rId11"/>
    <sheet name="JUST. INGRESOS" sheetId="41" r:id="rId12"/>
    <sheet name="Just. Egresos" sheetId="34" r:id="rId13"/>
    <sheet name="Prog-I Detalle" sheetId="6" r:id="rId14"/>
    <sheet name="Prog-II Detalle" sheetId="7" r:id="rId15"/>
    <sheet name="Prog-III Detalle" sheetId="8" r:id="rId16"/>
    <sheet name="Prog-IV Detalle" sheetId="9" r:id="rId17"/>
  </sheets>
  <externalReferences>
    <externalReference r:id="rId18"/>
    <externalReference r:id="rId19"/>
    <externalReference r:id="rId20"/>
    <externalReference r:id="rId21"/>
  </externalReferences>
  <definedNames>
    <definedName name="_xlnm.Print_Area" localSheetId="0">'D. Y.'!$A$1:$D$53</definedName>
    <definedName name="_xlnm.Print_Area" localSheetId="1">'Gral y X Prog.'!$A$1:$L$123</definedName>
    <definedName name="_xlnm.Print_Area" localSheetId="4">OYA!$A$1:$H$189</definedName>
    <definedName name="_xlnm.Print_Area" localSheetId="13">'Prog-I Detalle'!$A$1:$D$138</definedName>
    <definedName name="_xlnm.Print_Area" localSheetId="14">'Prog-II Detalle'!$A$1:$D$378</definedName>
    <definedName name="_xlnm.Print_Area" localSheetId="15">'Prog-III Detalle'!$A$1:$D$94</definedName>
    <definedName name="_xlnm.Print_Titles" localSheetId="1">'Gral y X Prog.'!$A:$L,'Gral y X Prog.'!$1:$5</definedName>
    <definedName name="_xlnm.Print_Titles" localSheetId="12">'Just. Egresos'!$A:$C,'Just. Egresos'!$1:$4</definedName>
    <definedName name="_xlnm.Print_Titles" localSheetId="11">'JUST. INGRESOS'!$A:$D,'JUST. INGRESOS'!$1:$4</definedName>
    <definedName name="_xlnm.Print_Titles" localSheetId="4">OYA!$A:$H,OYA!$1:$7</definedName>
    <definedName name="_xlnm.Print_Titles" localSheetId="13">'Prog-I Detalle'!$A:$D,'Prog-I Detalle'!$1:$3</definedName>
    <definedName name="_xlnm.Print_Titles" localSheetId="14">'Prog-II Detalle'!$A:$D,'Prog-II Detalle'!$1:$4</definedName>
    <definedName name="_xlnm.Print_Titles" localSheetId="15">'Prog-III Detalle'!$A:$D,'Prog-III Detalle'!$1:$3</definedName>
    <definedName name="_xlnm.Print_Titles" localSheetId="16">'Prog-IV Detalle'!$1:$6</definedName>
  </definedNames>
  <calcPr calcId="145621"/>
</workbook>
</file>

<file path=xl/calcChain.xml><?xml version="1.0" encoding="utf-8"?>
<calcChain xmlns="http://schemas.openxmlformats.org/spreadsheetml/2006/main">
  <c r="D28" i="12" l="1"/>
  <c r="G28" i="12" s="1"/>
  <c r="G8" i="12" s="1"/>
  <c r="C28" i="12"/>
  <c r="C24" i="12"/>
  <c r="C22" i="12"/>
  <c r="C20" i="12"/>
  <c r="C16" i="12"/>
  <c r="C14" i="12"/>
  <c r="C12" i="12"/>
  <c r="C10" i="12"/>
  <c r="C122" i="11" l="1"/>
  <c r="C123" i="11"/>
  <c r="E122" i="11"/>
  <c r="E123" i="11"/>
  <c r="C248" i="41"/>
  <c r="G122" i="11"/>
  <c r="I122" i="11"/>
  <c r="I123" i="11"/>
  <c r="I121" i="11" s="1"/>
  <c r="C10" i="11"/>
  <c r="C12" i="11"/>
  <c r="C13" i="11"/>
  <c r="C14" i="11"/>
  <c r="E10" i="11"/>
  <c r="E14" i="11"/>
  <c r="E16" i="11"/>
  <c r="G10" i="11"/>
  <c r="G11" i="11"/>
  <c r="G12" i="11"/>
  <c r="G13" i="11"/>
  <c r="G14" i="11"/>
  <c r="G16" i="11"/>
  <c r="I9" i="11"/>
  <c r="I10" i="11"/>
  <c r="I11" i="11"/>
  <c r="I12" i="11"/>
  <c r="I13" i="11"/>
  <c r="I15" i="11"/>
  <c r="I16" i="11"/>
  <c r="I17" i="11"/>
  <c r="I18" i="11"/>
  <c r="I19" i="11"/>
  <c r="I20" i="11"/>
  <c r="I21" i="11"/>
  <c r="I22" i="11"/>
  <c r="I23" i="11"/>
  <c r="I24" i="11"/>
  <c r="I25" i="11"/>
  <c r="I26" i="11"/>
  <c r="C28" i="11"/>
  <c r="C29" i="11"/>
  <c r="C30" i="11"/>
  <c r="C31" i="11"/>
  <c r="C32" i="11"/>
  <c r="C33" i="11"/>
  <c r="C34" i="11"/>
  <c r="C35" i="11"/>
  <c r="C36" i="11"/>
  <c r="C37" i="11"/>
  <c r="C38" i="11"/>
  <c r="C39" i="11"/>
  <c r="C40" i="11"/>
  <c r="C41" i="11"/>
  <c r="C43" i="11"/>
  <c r="C44" i="11"/>
  <c r="C45" i="11"/>
  <c r="C46" i="11"/>
  <c r="C47" i="11"/>
  <c r="C48" i="11"/>
  <c r="C49" i="11"/>
  <c r="C50" i="11"/>
  <c r="C52" i="11"/>
  <c r="C53" i="11"/>
  <c r="C54" i="11"/>
  <c r="C55" i="11"/>
  <c r="C56" i="11"/>
  <c r="C58" i="11"/>
  <c r="C59" i="11"/>
  <c r="C60" i="11"/>
  <c r="C61" i="11"/>
  <c r="C62" i="11"/>
  <c r="C63"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G28" i="11"/>
  <c r="G29" i="11"/>
  <c r="G30" i="11"/>
  <c r="G31" i="11"/>
  <c r="G32" i="11"/>
  <c r="G33" i="11"/>
  <c r="G34" i="11"/>
  <c r="G35" i="11"/>
  <c r="G36" i="11"/>
  <c r="G37" i="11"/>
  <c r="G38" i="11"/>
  <c r="G39" i="11"/>
  <c r="G40" i="11"/>
  <c r="G41" i="11"/>
  <c r="G42" i="11"/>
  <c r="G44" i="11"/>
  <c r="G45" i="11"/>
  <c r="G46" i="11"/>
  <c r="G47" i="11"/>
  <c r="G48" i="11"/>
  <c r="G49" i="11"/>
  <c r="G50" i="11"/>
  <c r="G51" i="11"/>
  <c r="G52" i="11"/>
  <c r="G53" i="11"/>
  <c r="G54" i="11"/>
  <c r="G55" i="11"/>
  <c r="G56" i="11"/>
  <c r="G57" i="11"/>
  <c r="G58" i="11"/>
  <c r="G59" i="11"/>
  <c r="G60" i="11"/>
  <c r="G61" i="11"/>
  <c r="G62" i="11"/>
  <c r="G63" i="11"/>
  <c r="I28" i="11"/>
  <c r="I29" i="11"/>
  <c r="I30"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C65" i="11"/>
  <c r="C66" i="11"/>
  <c r="C67" i="11"/>
  <c r="C68" i="11"/>
  <c r="C69" i="11"/>
  <c r="C70" i="11"/>
  <c r="C71" i="11"/>
  <c r="C72" i="11"/>
  <c r="C73" i="11"/>
  <c r="C74" i="11"/>
  <c r="C75" i="11"/>
  <c r="C76" i="11"/>
  <c r="C77" i="11"/>
  <c r="C78" i="11"/>
  <c r="C79" i="11"/>
  <c r="C80" i="11"/>
  <c r="C81" i="11"/>
  <c r="C82" i="11"/>
  <c r="C83" i="11"/>
  <c r="C84" i="11"/>
  <c r="C85" i="11"/>
  <c r="C86" i="11"/>
  <c r="C87" i="11"/>
  <c r="E65" i="11"/>
  <c r="E66" i="11"/>
  <c r="E67" i="11"/>
  <c r="E68" i="11"/>
  <c r="E69" i="11"/>
  <c r="E70" i="11"/>
  <c r="E71" i="11"/>
  <c r="E72" i="11"/>
  <c r="E73" i="11"/>
  <c r="E74" i="11"/>
  <c r="E75" i="11"/>
  <c r="E76" i="11"/>
  <c r="E77" i="11"/>
  <c r="E78" i="11"/>
  <c r="E79" i="11"/>
  <c r="E80" i="11"/>
  <c r="E81" i="11"/>
  <c r="E83" i="11"/>
  <c r="E84" i="11"/>
  <c r="E85" i="11"/>
  <c r="E86" i="11"/>
  <c r="E87" i="11"/>
  <c r="G65" i="11"/>
  <c r="G66" i="11"/>
  <c r="G67" i="11"/>
  <c r="G68" i="11"/>
  <c r="G69" i="11"/>
  <c r="G70" i="11"/>
  <c r="G71" i="11"/>
  <c r="G72" i="11"/>
  <c r="G73" i="11"/>
  <c r="G74" i="11"/>
  <c r="G75" i="11"/>
  <c r="G76" i="11"/>
  <c r="G77" i="11"/>
  <c r="G78" i="11"/>
  <c r="G79" i="11"/>
  <c r="G80" i="11"/>
  <c r="G81" i="11"/>
  <c r="G82" i="11"/>
  <c r="G83" i="11"/>
  <c r="G84" i="11"/>
  <c r="G85" i="11"/>
  <c r="G86" i="11"/>
  <c r="G87" i="11"/>
  <c r="I65" i="11"/>
  <c r="I66" i="11"/>
  <c r="I67" i="11"/>
  <c r="I68" i="11"/>
  <c r="I69" i="11"/>
  <c r="I70" i="11"/>
  <c r="I71" i="11"/>
  <c r="I72" i="11"/>
  <c r="I73" i="11"/>
  <c r="I74" i="11"/>
  <c r="I75" i="11"/>
  <c r="I76" i="11"/>
  <c r="I77" i="11"/>
  <c r="I78" i="11"/>
  <c r="I79" i="11"/>
  <c r="I80" i="11"/>
  <c r="I81" i="11"/>
  <c r="I82" i="11"/>
  <c r="I83" i="11"/>
  <c r="I84" i="11"/>
  <c r="I85" i="11"/>
  <c r="I86" i="11"/>
  <c r="I87" i="11"/>
  <c r="C89" i="11"/>
  <c r="G89" i="11"/>
  <c r="G90" i="11"/>
  <c r="I89" i="11"/>
  <c r="I88" i="11" s="1"/>
  <c r="F16" i="12" s="1"/>
  <c r="C92" i="11"/>
  <c r="C93" i="11"/>
  <c r="C94" i="11"/>
  <c r="C95" i="11"/>
  <c r="C96" i="11"/>
  <c r="C97" i="11"/>
  <c r="C98" i="11"/>
  <c r="C99" i="11"/>
  <c r="C100" i="11"/>
  <c r="E92" i="11"/>
  <c r="E93" i="11"/>
  <c r="E94" i="11"/>
  <c r="E95" i="11"/>
  <c r="E96" i="11"/>
  <c r="E97" i="11"/>
  <c r="E98" i="11"/>
  <c r="E99" i="11"/>
  <c r="E100" i="11"/>
  <c r="G92" i="11"/>
  <c r="G93" i="11"/>
  <c r="G94" i="11"/>
  <c r="G95" i="11"/>
  <c r="G96" i="11"/>
  <c r="G97" i="11"/>
  <c r="G98" i="11"/>
  <c r="G99" i="11"/>
  <c r="G100" i="11"/>
  <c r="I93" i="11"/>
  <c r="I94" i="11"/>
  <c r="I95" i="11"/>
  <c r="I96" i="11"/>
  <c r="I97" i="11"/>
  <c r="I98" i="11"/>
  <c r="I99" i="11"/>
  <c r="C106" i="11"/>
  <c r="C107" i="11"/>
  <c r="C110" i="11"/>
  <c r="C114" i="11"/>
  <c r="E102" i="11"/>
  <c r="E103" i="11"/>
  <c r="E104" i="11"/>
  <c r="E105" i="11"/>
  <c r="E106" i="11"/>
  <c r="E107" i="11"/>
  <c r="C147" i="34" s="1"/>
  <c r="E109" i="11"/>
  <c r="E111" i="11"/>
  <c r="E112" i="11"/>
  <c r="E113" i="11"/>
  <c r="E114" i="11"/>
  <c r="E115" i="11"/>
  <c r="G102" i="11"/>
  <c r="G103" i="11"/>
  <c r="G104" i="11"/>
  <c r="G105" i="11"/>
  <c r="G106" i="11"/>
  <c r="G107" i="11"/>
  <c r="G109" i="11"/>
  <c r="G110" i="11"/>
  <c r="G111" i="11"/>
  <c r="G112" i="11"/>
  <c r="G113" i="11"/>
  <c r="G114" i="11"/>
  <c r="G115" i="11"/>
  <c r="I102" i="11"/>
  <c r="I103" i="11"/>
  <c r="I104" i="11"/>
  <c r="I105" i="11"/>
  <c r="I106" i="11"/>
  <c r="I107" i="11"/>
  <c r="I108" i="11"/>
  <c r="I109" i="11"/>
  <c r="I110" i="11"/>
  <c r="I111" i="11"/>
  <c r="I112" i="11"/>
  <c r="I114" i="11"/>
  <c r="I115" i="11"/>
  <c r="C117" i="11"/>
  <c r="C116" i="11" s="1"/>
  <c r="E117" i="11"/>
  <c r="G117" i="11"/>
  <c r="G116" i="11" s="1"/>
  <c r="I117" i="11"/>
  <c r="I116" i="11" s="1"/>
  <c r="F24" i="12" s="1"/>
  <c r="C119" i="11"/>
  <c r="G119" i="11"/>
  <c r="G120" i="11"/>
  <c r="I119" i="11"/>
  <c r="I120" i="11"/>
  <c r="I118" i="11" s="1"/>
  <c r="H41" i="36"/>
  <c r="H94" i="36"/>
  <c r="H95" i="36" s="1"/>
  <c r="H130" i="36"/>
  <c r="H145" i="36"/>
  <c r="H173" i="36"/>
  <c r="H169" i="36"/>
  <c r="C46" i="1"/>
  <c r="C252" i="41" s="1"/>
  <c r="G43" i="11"/>
  <c r="G27" i="11" s="1"/>
  <c r="B168" i="34" s="1"/>
  <c r="D15" i="25"/>
  <c r="E15" i="25" s="1"/>
  <c r="C15" i="25"/>
  <c r="E20" i="31"/>
  <c r="N20" i="31"/>
  <c r="M24" i="31" s="1"/>
  <c r="F20" i="31"/>
  <c r="M25" i="31" s="1"/>
  <c r="O20" i="31"/>
  <c r="G20" i="31"/>
  <c r="P20" i="31"/>
  <c r="M26" i="31" s="1"/>
  <c r="H20" i="31"/>
  <c r="Q20" i="31"/>
  <c r="M27" i="31"/>
  <c r="B20" i="31"/>
  <c r="C24" i="31" s="1"/>
  <c r="C20" i="31"/>
  <c r="J20" i="31"/>
  <c r="K20" i="31"/>
  <c r="L20" i="31"/>
  <c r="M18" i="31"/>
  <c r="D18" i="31"/>
  <c r="M16" i="31"/>
  <c r="D16" i="31"/>
  <c r="M14" i="31"/>
  <c r="D14" i="31"/>
  <c r="M12" i="31"/>
  <c r="D12" i="31"/>
  <c r="M10" i="31"/>
  <c r="D10" i="31"/>
  <c r="C51" i="11"/>
  <c r="K51" i="11" s="1"/>
  <c r="C13" i="1"/>
  <c r="C12" i="1" s="1"/>
  <c r="C17" i="1"/>
  <c r="C22" i="1"/>
  <c r="C21" i="1"/>
  <c r="C20" i="1" s="1"/>
  <c r="C31" i="1"/>
  <c r="C30" i="1" s="1"/>
  <c r="C33" i="1"/>
  <c r="C37" i="1"/>
  <c r="C38" i="1"/>
  <c r="C40" i="1"/>
  <c r="C44" i="1"/>
  <c r="C80" i="36"/>
  <c r="C41" i="34"/>
  <c r="C46" i="34"/>
  <c r="C111" i="11"/>
  <c r="C112" i="11"/>
  <c r="C15" i="38"/>
  <c r="C16" i="38" s="1"/>
  <c r="C57" i="11"/>
  <c r="K57" i="11" s="1"/>
  <c r="C212" i="41"/>
  <c r="C193" i="41"/>
  <c r="C189" i="41"/>
  <c r="C90" i="41"/>
  <c r="C86" i="41"/>
  <c r="C82" i="41"/>
  <c r="C61" i="41"/>
  <c r="C43" i="41"/>
  <c r="C25" i="41"/>
  <c r="A2" i="41"/>
  <c r="C149" i="34"/>
  <c r="C151" i="34"/>
  <c r="C49" i="34"/>
  <c r="C47" i="34"/>
  <c r="C109" i="11"/>
  <c r="C39" i="34"/>
  <c r="K67" i="11"/>
  <c r="F26" i="12"/>
  <c r="H70" i="36"/>
  <c r="C42" i="11"/>
  <c r="C115" i="11"/>
  <c r="C16" i="25"/>
  <c r="D16" i="25"/>
  <c r="E16" i="25"/>
  <c r="C14" i="25"/>
  <c r="E82" i="11"/>
  <c r="C204" i="34"/>
  <c r="C37" i="34"/>
  <c r="C11" i="9"/>
  <c r="C6" i="9"/>
  <c r="C72" i="36"/>
  <c r="C88" i="36"/>
  <c r="C93" i="36"/>
  <c r="C97" i="36"/>
  <c r="C178" i="41"/>
  <c r="C140" i="36"/>
  <c r="C144" i="36"/>
  <c r="C161" i="36"/>
  <c r="C171" i="36"/>
  <c r="C175" i="36"/>
  <c r="I100" i="11"/>
  <c r="C5" i="41"/>
  <c r="A1" i="36"/>
  <c r="D17" i="29"/>
  <c r="D21" i="29" s="1"/>
  <c r="D24" i="29" s="1"/>
  <c r="C17" i="29"/>
  <c r="C21" i="29" s="1"/>
  <c r="C24" i="29" s="1"/>
  <c r="E17" i="26"/>
  <c r="E16" i="26" s="1"/>
  <c r="F23" i="27"/>
  <c r="A1" i="12"/>
  <c r="A2" i="12"/>
  <c r="G18" i="12"/>
  <c r="A2" i="11"/>
  <c r="A2" i="13"/>
  <c r="A2" i="7"/>
  <c r="A2" i="8"/>
  <c r="A2" i="9"/>
  <c r="C156" i="36"/>
  <c r="C69" i="36"/>
  <c r="C29" i="34"/>
  <c r="D13" i="25"/>
  <c r="C147" i="36"/>
  <c r="C123" i="36"/>
  <c r="C50" i="34"/>
  <c r="C59" i="34"/>
  <c r="C60" i="34" s="1"/>
  <c r="K106" i="11"/>
  <c r="K80" i="11"/>
  <c r="K68" i="11"/>
  <c r="K97" i="11"/>
  <c r="K95" i="11"/>
  <c r="K10" i="11"/>
  <c r="K85" i="11"/>
  <c r="K35" i="11"/>
  <c r="K31" i="11"/>
  <c r="K84" i="11"/>
  <c r="K75" i="11"/>
  <c r="K107" i="11"/>
  <c r="K98" i="11"/>
  <c r="K55" i="11"/>
  <c r="K44" i="11"/>
  <c r="K50" i="11"/>
  <c r="K47" i="11"/>
  <c r="K72" i="11"/>
  <c r="K112" i="11"/>
  <c r="K99" i="11"/>
  <c r="K63" i="11"/>
  <c r="K59" i="11"/>
  <c r="K56" i="11"/>
  <c r="K52" i="11"/>
  <c r="K41" i="11"/>
  <c r="K37" i="11"/>
  <c r="K33" i="11"/>
  <c r="K29" i="11"/>
  <c r="K86" i="11"/>
  <c r="K77" i="11"/>
  <c r="K73" i="11"/>
  <c r="K69" i="11"/>
  <c r="K93" i="11"/>
  <c r="K49" i="11"/>
  <c r="K45" i="11"/>
  <c r="K38" i="11"/>
  <c r="K34" i="11"/>
  <c r="K30" i="11"/>
  <c r="K79" i="11"/>
  <c r="K71" i="11"/>
  <c r="K76" i="11"/>
  <c r="K78" i="11"/>
  <c r="K94" i="11"/>
  <c r="K61" i="11"/>
  <c r="K81" i="11"/>
  <c r="K48" i="11"/>
  <c r="K39" i="11"/>
  <c r="K100" i="11"/>
  <c r="K65" i="11"/>
  <c r="C239" i="41"/>
  <c r="C235" i="41"/>
  <c r="C152" i="36"/>
  <c r="K60" i="11"/>
  <c r="K53" i="11"/>
  <c r="K40" i="11"/>
  <c r="K28" i="11"/>
  <c r="K43" i="11"/>
  <c r="K36" i="11"/>
  <c r="K32" i="11"/>
  <c r="C111" i="41"/>
  <c r="E12" i="12"/>
  <c r="C30" i="34"/>
  <c r="C33" i="34"/>
  <c r="C36" i="34"/>
  <c r="C34" i="34"/>
  <c r="B54" i="34" l="1"/>
  <c r="K66" i="11"/>
  <c r="K111" i="11"/>
  <c r="K96" i="11"/>
  <c r="K92" i="11"/>
  <c r="K87" i="11"/>
  <c r="K83" i="11"/>
  <c r="K74" i="11"/>
  <c r="K70" i="11"/>
  <c r="K62" i="11"/>
  <c r="K58" i="11"/>
  <c r="K54" i="11"/>
  <c r="K46" i="11"/>
  <c r="K42" i="11"/>
  <c r="K114" i="11"/>
  <c r="E121" i="11"/>
  <c r="B158" i="34" s="1"/>
  <c r="K115" i="11"/>
  <c r="E24" i="12"/>
  <c r="C115" i="41"/>
  <c r="H78" i="36"/>
  <c r="C28" i="31"/>
  <c r="E11" i="11"/>
  <c r="E110" i="11"/>
  <c r="K110" i="11" s="1"/>
  <c r="C150" i="34"/>
  <c r="D20" i="31"/>
  <c r="M20" i="31"/>
  <c r="C27" i="31"/>
  <c r="C64" i="11"/>
  <c r="H154" i="36"/>
  <c r="H22" i="36"/>
  <c r="G88" i="11"/>
  <c r="E16" i="12" s="1"/>
  <c r="E27" i="11"/>
  <c r="D12" i="12" s="1"/>
  <c r="E13" i="11"/>
  <c r="K13" i="11" s="1"/>
  <c r="K14" i="11"/>
  <c r="E12" i="11"/>
  <c r="K12" i="11" s="1"/>
  <c r="K109" i="11"/>
  <c r="H142" i="36"/>
  <c r="C91" i="11"/>
  <c r="G64" i="11"/>
  <c r="C121" i="11"/>
  <c r="B67" i="34" s="1"/>
  <c r="B126" i="34"/>
  <c r="H166" i="36"/>
  <c r="H150" i="36"/>
  <c r="H86" i="36"/>
  <c r="H59" i="36"/>
  <c r="K117" i="11"/>
  <c r="K116" i="11" s="1"/>
  <c r="C21" i="13" s="1"/>
  <c r="I101" i="11"/>
  <c r="F22" i="12" s="1"/>
  <c r="G91" i="11"/>
  <c r="H177" i="36"/>
  <c r="H158" i="36"/>
  <c r="H126" i="36"/>
  <c r="H90" i="36"/>
  <c r="H32" i="36"/>
  <c r="E116" i="11"/>
  <c r="G118" i="11"/>
  <c r="I91" i="11"/>
  <c r="F20" i="12" s="1"/>
  <c r="E91" i="11"/>
  <c r="I64" i="11"/>
  <c r="F14" i="12" s="1"/>
  <c r="I27" i="11"/>
  <c r="F12" i="12" s="1"/>
  <c r="I8" i="11"/>
  <c r="K122" i="11"/>
  <c r="C9" i="1"/>
  <c r="C9" i="36"/>
  <c r="H138" i="36"/>
  <c r="E64" i="11"/>
  <c r="K82" i="11"/>
  <c r="C17" i="38"/>
  <c r="I6" i="11"/>
  <c r="F10" i="12"/>
  <c r="G15" i="11"/>
  <c r="C27" i="11"/>
  <c r="M28" i="31"/>
  <c r="H121" i="36"/>
  <c r="C136" i="36"/>
  <c r="C40" i="34"/>
  <c r="C243" i="41"/>
  <c r="C36" i="1"/>
  <c r="C26" i="31"/>
  <c r="C25" i="31"/>
  <c r="G123" i="11"/>
  <c r="C43" i="1"/>
  <c r="E18" i="11"/>
  <c r="C128" i="36" l="1"/>
  <c r="B13" i="34"/>
  <c r="K91" i="11"/>
  <c r="B172" i="34"/>
  <c r="E14" i="12"/>
  <c r="B20" i="34"/>
  <c r="D20" i="12"/>
  <c r="B138" i="34"/>
  <c r="E26" i="12"/>
  <c r="D24" i="12"/>
  <c r="G24" i="12" s="1"/>
  <c r="B176" i="34"/>
  <c r="E20" i="12"/>
  <c r="C15" i="11"/>
  <c r="G121" i="11"/>
  <c r="K123" i="11"/>
  <c r="K27" i="11"/>
  <c r="G12" i="12"/>
  <c r="B10" i="34"/>
  <c r="J122" i="11"/>
  <c r="J116" i="11"/>
  <c r="J17" i="11"/>
  <c r="J70" i="11"/>
  <c r="J96" i="11"/>
  <c r="J41" i="11"/>
  <c r="J110" i="11"/>
  <c r="J52" i="11"/>
  <c r="J87" i="11"/>
  <c r="J31" i="11"/>
  <c r="J98" i="11"/>
  <c r="J8" i="11"/>
  <c r="J67" i="11"/>
  <c r="J121" i="11"/>
  <c r="J85" i="11"/>
  <c r="J113" i="11"/>
  <c r="J117" i="11"/>
  <c r="J22" i="11"/>
  <c r="J102" i="11"/>
  <c r="J26" i="11"/>
  <c r="J25" i="11"/>
  <c r="J66" i="11"/>
  <c r="J47" i="11"/>
  <c r="J62" i="11"/>
  <c r="J68" i="11"/>
  <c r="J109" i="11"/>
  <c r="J86" i="11"/>
  <c r="J58" i="11"/>
  <c r="J69" i="11"/>
  <c r="J18" i="11"/>
  <c r="J89" i="11"/>
  <c r="J80" i="11"/>
  <c r="J120" i="11"/>
  <c r="J29" i="11"/>
  <c r="J79" i="11"/>
  <c r="J95" i="11"/>
  <c r="J9" i="11"/>
  <c r="J54" i="11"/>
  <c r="J32" i="11"/>
  <c r="J35" i="11"/>
  <c r="J6" i="11"/>
  <c r="J12" i="11"/>
  <c r="J97" i="11"/>
  <c r="J40" i="11"/>
  <c r="J48" i="11"/>
  <c r="J20" i="11"/>
  <c r="J94" i="11"/>
  <c r="J72" i="11"/>
  <c r="J71" i="11"/>
  <c r="J23" i="11"/>
  <c r="J27" i="11"/>
  <c r="J82" i="11"/>
  <c r="J11" i="11"/>
  <c r="J28" i="11"/>
  <c r="J43" i="11"/>
  <c r="J36" i="11"/>
  <c r="J101" i="11"/>
  <c r="J81" i="11"/>
  <c r="J88" i="11"/>
  <c r="J65" i="11"/>
  <c r="J74" i="11"/>
  <c r="J84" i="11"/>
  <c r="J15" i="11"/>
  <c r="J39" i="11"/>
  <c r="J63" i="11"/>
  <c r="J19" i="11"/>
  <c r="J49" i="11"/>
  <c r="J107" i="11"/>
  <c r="J78" i="11"/>
  <c r="J13" i="11"/>
  <c r="J64" i="11"/>
  <c r="J51" i="11"/>
  <c r="J33" i="11"/>
  <c r="J34" i="11"/>
  <c r="J30" i="11"/>
  <c r="J76" i="11"/>
  <c r="J83" i="11"/>
  <c r="J119" i="11"/>
  <c r="J59" i="11"/>
  <c r="J93" i="11"/>
  <c r="J10" i="11"/>
  <c r="J106" i="11"/>
  <c r="J24" i="11"/>
  <c r="J75" i="11"/>
  <c r="J111" i="11"/>
  <c r="J118" i="11"/>
  <c r="J77" i="11"/>
  <c r="J115" i="11"/>
  <c r="J123" i="11"/>
  <c r="J44" i="11"/>
  <c r="J16" i="11"/>
  <c r="J105" i="11"/>
  <c r="J112" i="11"/>
  <c r="J61" i="11"/>
  <c r="J114" i="11"/>
  <c r="J57" i="11"/>
  <c r="J103" i="11"/>
  <c r="J99" i="11"/>
  <c r="J38" i="11"/>
  <c r="J42" i="11"/>
  <c r="J37" i="11"/>
  <c r="J104" i="11"/>
  <c r="J56" i="11"/>
  <c r="J50" i="11"/>
  <c r="J55" i="11"/>
  <c r="J100" i="11"/>
  <c r="J21" i="11"/>
  <c r="J45" i="11"/>
  <c r="J73" i="11"/>
  <c r="J91" i="11"/>
  <c r="J53" i="11"/>
  <c r="J60" i="11"/>
  <c r="K64" i="11"/>
  <c r="B130" i="34"/>
  <c r="D14" i="12"/>
  <c r="G14" i="12" s="1"/>
  <c r="G21" i="11"/>
  <c r="C31" i="34"/>
  <c r="C102" i="11"/>
  <c r="C27" i="34"/>
  <c r="C18" i="11"/>
  <c r="C21" i="11"/>
  <c r="C11" i="11"/>
  <c r="C42" i="1"/>
  <c r="C35" i="1"/>
  <c r="F8" i="12"/>
  <c r="C17" i="13"/>
  <c r="C103" i="11"/>
  <c r="C28" i="34"/>
  <c r="C8" i="1"/>
  <c r="E15" i="11"/>
  <c r="G18" i="11"/>
  <c r="H67" i="36" l="1"/>
  <c r="G20" i="12"/>
  <c r="E9" i="11"/>
  <c r="K15" i="11"/>
  <c r="K103" i="11"/>
  <c r="C39" i="1"/>
  <c r="K11" i="11"/>
  <c r="C9" i="11"/>
  <c r="K18" i="11"/>
  <c r="K102" i="11"/>
  <c r="C13" i="13"/>
  <c r="G9" i="11"/>
  <c r="C11" i="13"/>
  <c r="K121" i="11"/>
  <c r="B210" i="34"/>
  <c r="E28" i="12"/>
  <c r="C25" i="13"/>
  <c r="C132" i="36"/>
  <c r="C180" i="36" s="1"/>
  <c r="C141" i="41"/>
  <c r="C25" i="1"/>
  <c r="E21" i="11"/>
  <c r="C24" i="1" l="1"/>
  <c r="H134" i="36"/>
  <c r="H180" i="36" s="1"/>
  <c r="K9" i="11"/>
  <c r="K21" i="11"/>
  <c r="G17" i="11" l="1"/>
  <c r="C23" i="1"/>
  <c r="E17" i="11"/>
  <c r="C17" i="11"/>
  <c r="E22" i="11"/>
  <c r="E26" i="11"/>
  <c r="E20" i="11"/>
  <c r="E23" i="11"/>
  <c r="E25" i="11"/>
  <c r="G19" i="11"/>
  <c r="C20" i="11" l="1"/>
  <c r="E24" i="11"/>
  <c r="C26" i="11"/>
  <c r="C23" i="11"/>
  <c r="K17" i="11"/>
  <c r="G108" i="11"/>
  <c r="C19" i="11"/>
  <c r="G26" i="11"/>
  <c r="G24" i="11"/>
  <c r="G22" i="11"/>
  <c r="E108" i="11"/>
  <c r="C24" i="11"/>
  <c r="C22" i="11"/>
  <c r="C25" i="11"/>
  <c r="C7" i="1"/>
  <c r="D4" i="8"/>
  <c r="D94" i="8"/>
  <c r="G25" i="11"/>
  <c r="G23" i="11"/>
  <c r="G20" i="11"/>
  <c r="K20" i="11" l="1"/>
  <c r="C48" i="1"/>
  <c r="D7" i="1" s="1"/>
  <c r="K25" i="11"/>
  <c r="K22" i="11"/>
  <c r="K24" i="11"/>
  <c r="E101" i="11"/>
  <c r="C148" i="34"/>
  <c r="C152" i="34" s="1"/>
  <c r="G101" i="11"/>
  <c r="K23" i="11"/>
  <c r="K26" i="11"/>
  <c r="C108" i="11"/>
  <c r="C38" i="34"/>
  <c r="G8" i="11"/>
  <c r="E19" i="11"/>
  <c r="E8" i="11" l="1"/>
  <c r="G6" i="11"/>
  <c r="H8" i="11" s="1"/>
  <c r="B165" i="34"/>
  <c r="E10" i="12"/>
  <c r="K108" i="11"/>
  <c r="B206" i="34"/>
  <c r="E22" i="12"/>
  <c r="B142" i="34"/>
  <c r="D22" i="12"/>
  <c r="C53" i="1"/>
  <c r="D45" i="1"/>
  <c r="D44" i="1"/>
  <c r="D243" i="41" s="1"/>
  <c r="D15" i="1"/>
  <c r="D61" i="41" s="1"/>
  <c r="D32" i="1"/>
  <c r="D193" i="41" s="1"/>
  <c r="D33" i="1"/>
  <c r="D12" i="1"/>
  <c r="D21" i="1"/>
  <c r="D14" i="1"/>
  <c r="D43" i="41" s="1"/>
  <c r="D18" i="1"/>
  <c r="D86" i="41" s="1"/>
  <c r="D19" i="1"/>
  <c r="D90" i="41" s="1"/>
  <c r="D13" i="1"/>
  <c r="D37" i="1"/>
  <c r="D235" i="41" s="1"/>
  <c r="D20" i="1"/>
  <c r="D28" i="1"/>
  <c r="D178" i="41" s="1"/>
  <c r="D41" i="1"/>
  <c r="D10" i="1"/>
  <c r="D5" i="41" s="1"/>
  <c r="D17" i="1"/>
  <c r="D30" i="1"/>
  <c r="D46" i="1"/>
  <c r="D252" i="41" s="1"/>
  <c r="D40" i="1"/>
  <c r="D31" i="1"/>
  <c r="D38" i="1"/>
  <c r="D239" i="41" s="1"/>
  <c r="D34" i="1"/>
  <c r="D212" i="41" s="1"/>
  <c r="D11" i="1"/>
  <c r="D25" i="41" s="1"/>
  <c r="D22" i="1"/>
  <c r="D111" i="41" s="1"/>
  <c r="D29" i="1"/>
  <c r="D189" i="41" s="1"/>
  <c r="D16" i="1"/>
  <c r="D82" i="41" s="1"/>
  <c r="D26" i="1"/>
  <c r="D115" i="41" s="1"/>
  <c r="D36" i="1"/>
  <c r="D9" i="1"/>
  <c r="D43" i="1"/>
  <c r="D248" i="41" s="1"/>
  <c r="D35" i="1"/>
  <c r="D42" i="1"/>
  <c r="D8" i="1"/>
  <c r="D27" i="1"/>
  <c r="D141" i="41" s="1"/>
  <c r="D39" i="1"/>
  <c r="D48" i="1" s="1"/>
  <c r="D25" i="1"/>
  <c r="D24" i="1"/>
  <c r="D23" i="1"/>
  <c r="K19" i="11"/>
  <c r="H101" i="11" l="1"/>
  <c r="E8" i="12"/>
  <c r="G9" i="38"/>
  <c r="G10" i="38" s="1"/>
  <c r="E11" i="38" s="1"/>
  <c r="D51" i="1"/>
  <c r="D52" i="1"/>
  <c r="D49" i="1"/>
  <c r="D50" i="1"/>
  <c r="D53" i="1"/>
  <c r="D10" i="12"/>
  <c r="B122" i="34"/>
  <c r="H122" i="11"/>
  <c r="H107" i="11"/>
  <c r="H49" i="11"/>
  <c r="H69" i="11"/>
  <c r="H51" i="11"/>
  <c r="H52" i="11"/>
  <c r="H83" i="11"/>
  <c r="H41" i="11"/>
  <c r="H117" i="11"/>
  <c r="H118" i="11"/>
  <c r="H85" i="11"/>
  <c r="H42" i="11"/>
  <c r="H97" i="11"/>
  <c r="H68" i="11"/>
  <c r="H66" i="11"/>
  <c r="H71" i="11"/>
  <c r="H98" i="11"/>
  <c r="H45" i="11"/>
  <c r="H12" i="11"/>
  <c r="H37" i="11"/>
  <c r="H31" i="11"/>
  <c r="H44" i="11"/>
  <c r="H59" i="11"/>
  <c r="H87" i="11"/>
  <c r="H33" i="11"/>
  <c r="H55" i="11"/>
  <c r="H56" i="11"/>
  <c r="H48" i="11"/>
  <c r="H43" i="11"/>
  <c r="H50" i="11"/>
  <c r="H10" i="11"/>
  <c r="H113" i="11"/>
  <c r="H73" i="11"/>
  <c r="H103" i="11"/>
  <c r="H62" i="11"/>
  <c r="H93" i="11"/>
  <c r="H54" i="11"/>
  <c r="H90" i="11"/>
  <c r="H36" i="11"/>
  <c r="H119" i="11"/>
  <c r="H79" i="11"/>
  <c r="H47" i="11"/>
  <c r="H57" i="11"/>
  <c r="H16" i="11"/>
  <c r="H106" i="11"/>
  <c r="H53" i="11"/>
  <c r="H28" i="11"/>
  <c r="H60" i="11"/>
  <c r="H116" i="11"/>
  <c r="H114" i="11"/>
  <c r="H96" i="11"/>
  <c r="H65" i="11"/>
  <c r="H110" i="11"/>
  <c r="H34" i="11"/>
  <c r="H80" i="11"/>
  <c r="H13" i="11"/>
  <c r="H14" i="11"/>
  <c r="H78" i="11"/>
  <c r="H67" i="11"/>
  <c r="H11" i="11"/>
  <c r="H88" i="11"/>
  <c r="H82" i="11"/>
  <c r="H74" i="11"/>
  <c r="H32" i="11"/>
  <c r="H58" i="11"/>
  <c r="H70" i="11"/>
  <c r="H84" i="11"/>
  <c r="H77" i="11"/>
  <c r="H63" i="11"/>
  <c r="H76" i="11"/>
  <c r="H29" i="11"/>
  <c r="H46" i="11"/>
  <c r="H64" i="11"/>
  <c r="H105" i="11"/>
  <c r="H100" i="11"/>
  <c r="H111" i="11"/>
  <c r="H95" i="11"/>
  <c r="H86" i="11"/>
  <c r="H30" i="11"/>
  <c r="H102" i="11"/>
  <c r="H61" i="11"/>
  <c r="H35" i="11"/>
  <c r="H115" i="11"/>
  <c r="H112" i="11"/>
  <c r="H40" i="11"/>
  <c r="H81" i="11"/>
  <c r="H72" i="11"/>
  <c r="H109" i="11"/>
  <c r="H99" i="11"/>
  <c r="H104" i="11"/>
  <c r="H39" i="11"/>
  <c r="H120" i="11"/>
  <c r="H38" i="11"/>
  <c r="H75" i="11"/>
  <c r="H89" i="11"/>
  <c r="H94" i="11"/>
  <c r="H27" i="11"/>
  <c r="H91" i="11"/>
  <c r="H123" i="11"/>
  <c r="H15" i="11"/>
  <c r="H21" i="11"/>
  <c r="H121" i="11"/>
  <c r="H18" i="11"/>
  <c r="H9" i="11"/>
  <c r="H19" i="11"/>
  <c r="H17" i="11"/>
  <c r="H108" i="11"/>
  <c r="H23" i="11"/>
  <c r="H25" i="11"/>
  <c r="H24" i="11"/>
  <c r="H26" i="11"/>
  <c r="H20" i="11"/>
  <c r="H22" i="11"/>
  <c r="H6" i="11" l="1"/>
  <c r="D14" i="38"/>
  <c r="D15" i="38"/>
  <c r="D16" i="38"/>
  <c r="D17" i="38"/>
  <c r="C35" i="34"/>
  <c r="C105" i="11"/>
  <c r="C32" i="34"/>
  <c r="C104" i="11"/>
  <c r="C113" i="11"/>
  <c r="E15" i="26"/>
  <c r="E8" i="26" s="1"/>
  <c r="E7" i="26" s="1"/>
  <c r="E19" i="26" s="1"/>
  <c r="C48" i="34"/>
  <c r="K104" i="11" l="1"/>
  <c r="C101" i="11"/>
  <c r="G16" i="38"/>
  <c r="F16" i="38"/>
  <c r="G14" i="38"/>
  <c r="F14" i="38"/>
  <c r="C51" i="34"/>
  <c r="K113" i="11"/>
  <c r="K105" i="11"/>
  <c r="G17" i="38"/>
  <c r="F17" i="38"/>
  <c r="G15" i="38"/>
  <c r="F15" i="38"/>
  <c r="K101" i="11" l="1"/>
  <c r="B23" i="34"/>
  <c r="G22" i="12"/>
  <c r="F20" i="38"/>
  <c r="G20" i="38"/>
  <c r="C19" i="13" l="1"/>
  <c r="C16" i="11"/>
  <c r="K16" i="11" l="1"/>
  <c r="C8" i="11"/>
  <c r="K8" i="11" l="1"/>
  <c r="B7" i="34"/>
  <c r="C10" i="25" l="1"/>
  <c r="G10" i="12"/>
  <c r="C9" i="13"/>
  <c r="D10" i="25" l="1"/>
  <c r="E10" i="25" s="1"/>
  <c r="C90" i="11" l="1"/>
  <c r="C12" i="25"/>
  <c r="D138" i="6"/>
  <c r="D4" i="6"/>
  <c r="C88" i="11" l="1"/>
  <c r="C120" i="11"/>
  <c r="D12" i="25"/>
  <c r="E12" i="25" s="1"/>
  <c r="C118" i="11" l="1"/>
  <c r="B16" i="34"/>
  <c r="C6" i="11"/>
  <c r="D122" i="11" l="1"/>
  <c r="D53" i="11"/>
  <c r="D56" i="11"/>
  <c r="D28" i="11"/>
  <c r="D55" i="11"/>
  <c r="D106" i="11"/>
  <c r="D42" i="11"/>
  <c r="D40" i="11"/>
  <c r="D71" i="11"/>
  <c r="D84" i="11"/>
  <c r="D83" i="11"/>
  <c r="D31" i="11"/>
  <c r="D34" i="11"/>
  <c r="D97" i="11"/>
  <c r="D13" i="11"/>
  <c r="D112" i="11"/>
  <c r="D78" i="11"/>
  <c r="D50" i="11"/>
  <c r="D114" i="11"/>
  <c r="D38" i="11"/>
  <c r="D75" i="11"/>
  <c r="D107" i="11"/>
  <c r="D36" i="11"/>
  <c r="D115" i="11"/>
  <c r="D29" i="11"/>
  <c r="D100" i="11"/>
  <c r="D66" i="11"/>
  <c r="D80" i="11"/>
  <c r="D87" i="11"/>
  <c r="D32" i="11"/>
  <c r="D76" i="11"/>
  <c r="D89" i="11"/>
  <c r="D47" i="11"/>
  <c r="D59" i="11"/>
  <c r="D123" i="11"/>
  <c r="D57" i="11"/>
  <c r="D46" i="11"/>
  <c r="D95" i="11"/>
  <c r="D119" i="11"/>
  <c r="D41" i="11"/>
  <c r="D63" i="11"/>
  <c r="D86" i="11"/>
  <c r="D39" i="11"/>
  <c r="D110" i="11"/>
  <c r="D116" i="11"/>
  <c r="D64" i="11"/>
  <c r="D44" i="11"/>
  <c r="D52" i="11"/>
  <c r="D77" i="11"/>
  <c r="D79" i="11"/>
  <c r="D68" i="11"/>
  <c r="D45" i="11"/>
  <c r="D99" i="11"/>
  <c r="D12" i="11"/>
  <c r="D92" i="11"/>
  <c r="D98" i="11"/>
  <c r="D94" i="11"/>
  <c r="D35" i="11"/>
  <c r="D37" i="11"/>
  <c r="D62" i="11"/>
  <c r="D111" i="11"/>
  <c r="D69" i="11"/>
  <c r="D109" i="11"/>
  <c r="D73" i="11"/>
  <c r="D49" i="11"/>
  <c r="D10" i="11"/>
  <c r="D61" i="11"/>
  <c r="D51" i="11"/>
  <c r="D117" i="11"/>
  <c r="D43" i="11"/>
  <c r="D48" i="11"/>
  <c r="D33" i="11"/>
  <c r="D65" i="11"/>
  <c r="D67" i="11"/>
  <c r="D72" i="11"/>
  <c r="D82" i="11"/>
  <c r="D54" i="11"/>
  <c r="D30" i="11"/>
  <c r="D81" i="11"/>
  <c r="D121" i="11"/>
  <c r="D96" i="11"/>
  <c r="D14" i="11"/>
  <c r="D93" i="11"/>
  <c r="D74" i="11"/>
  <c r="D70" i="11"/>
  <c r="D85" i="11"/>
  <c r="D58" i="11"/>
  <c r="D60" i="11"/>
  <c r="D91" i="11"/>
  <c r="D27" i="11"/>
  <c r="D18" i="11"/>
  <c r="D21" i="11"/>
  <c r="D15" i="11"/>
  <c r="D103" i="11"/>
  <c r="D11" i="11"/>
  <c r="D102" i="11"/>
  <c r="D9" i="11"/>
  <c r="D17" i="11"/>
  <c r="D20" i="11"/>
  <c r="D22" i="11"/>
  <c r="D19" i="11"/>
  <c r="D23" i="11"/>
  <c r="D26" i="11"/>
  <c r="D25" i="11"/>
  <c r="D24" i="11"/>
  <c r="D108" i="11"/>
  <c r="D104" i="11"/>
  <c r="D105" i="11"/>
  <c r="D113" i="11"/>
  <c r="D101" i="11"/>
  <c r="D16" i="11"/>
  <c r="D8" i="11"/>
  <c r="D90" i="11"/>
  <c r="D118" i="11"/>
  <c r="B63" i="34"/>
  <c r="C26" i="12"/>
  <c r="C8" i="12" s="1"/>
  <c r="D88" i="11"/>
  <c r="D120" i="11"/>
  <c r="D6" i="11" l="1"/>
  <c r="E119" i="11" l="1"/>
  <c r="D14" i="25"/>
  <c r="E14" i="25" s="1"/>
  <c r="K119" i="11" l="1"/>
  <c r="C11" i="25" l="1"/>
  <c r="D11" i="25"/>
  <c r="E11" i="25" l="1"/>
  <c r="E89" i="11" l="1"/>
  <c r="C13" i="25"/>
  <c r="E13" i="25" s="1"/>
  <c r="K89" i="11" l="1"/>
  <c r="D4" i="7" l="1"/>
  <c r="E90" i="11"/>
  <c r="C9" i="25"/>
  <c r="D378" i="7"/>
  <c r="C167" i="6" s="1"/>
  <c r="K90" i="11" l="1"/>
  <c r="E88" i="11"/>
  <c r="E120" i="11"/>
  <c r="D9" i="25"/>
  <c r="D17" i="25" s="1"/>
  <c r="C17" i="25"/>
  <c r="E9" i="25" l="1"/>
  <c r="E17" i="25" s="1"/>
  <c r="D16" i="12"/>
  <c r="B134" i="34"/>
  <c r="K88" i="11"/>
  <c r="K120" i="11"/>
  <c r="E118" i="11"/>
  <c r="B154" i="34" l="1"/>
  <c r="D26" i="12"/>
  <c r="G26" i="12" s="1"/>
  <c r="K118" i="11"/>
  <c r="G16" i="12"/>
  <c r="E6" i="11"/>
  <c r="C19" i="25"/>
  <c r="C15" i="13"/>
  <c r="K6" i="11"/>
  <c r="C7" i="13" l="1"/>
  <c r="D25" i="13" s="1"/>
  <c r="D8" i="12"/>
  <c r="L122" i="11"/>
  <c r="L41" i="11"/>
  <c r="L62" i="11"/>
  <c r="L65" i="11"/>
  <c r="L111" i="11"/>
  <c r="L83" i="11"/>
  <c r="L73" i="11"/>
  <c r="L33" i="11"/>
  <c r="L52" i="11"/>
  <c r="L49" i="11"/>
  <c r="L67" i="11"/>
  <c r="L75" i="11"/>
  <c r="L58" i="11"/>
  <c r="L10" i="11"/>
  <c r="L79" i="11"/>
  <c r="L86" i="11"/>
  <c r="L74" i="11"/>
  <c r="L59" i="11"/>
  <c r="L98" i="11"/>
  <c r="L13" i="11"/>
  <c r="L57" i="11"/>
  <c r="L56" i="11"/>
  <c r="L72" i="11"/>
  <c r="L34" i="11"/>
  <c r="L71" i="11"/>
  <c r="L63" i="11"/>
  <c r="L95" i="11"/>
  <c r="L30" i="11"/>
  <c r="L66" i="11"/>
  <c r="L109" i="11"/>
  <c r="L99" i="11"/>
  <c r="L93" i="11"/>
  <c r="L87" i="11"/>
  <c r="L94" i="11"/>
  <c r="L70" i="11"/>
  <c r="L100" i="11"/>
  <c r="L53" i="11"/>
  <c r="L36" i="11"/>
  <c r="L43" i="11"/>
  <c r="L40" i="11"/>
  <c r="L50" i="11"/>
  <c r="L51" i="11"/>
  <c r="L69" i="11"/>
  <c r="L54" i="11"/>
  <c r="L114" i="11"/>
  <c r="L106" i="11"/>
  <c r="L38" i="11"/>
  <c r="L78" i="11"/>
  <c r="L85" i="11"/>
  <c r="L76" i="11"/>
  <c r="L12" i="11"/>
  <c r="L96" i="11"/>
  <c r="L37" i="11"/>
  <c r="L110" i="11"/>
  <c r="L42" i="11"/>
  <c r="L39" i="11"/>
  <c r="L80" i="11"/>
  <c r="L60" i="11"/>
  <c r="L117" i="11"/>
  <c r="L81" i="11"/>
  <c r="L92" i="11"/>
  <c r="L35" i="11"/>
  <c r="L61" i="11"/>
  <c r="L47" i="11"/>
  <c r="L77" i="11"/>
  <c r="L97" i="11"/>
  <c r="L45" i="11"/>
  <c r="L84" i="11"/>
  <c r="L44" i="11"/>
  <c r="L115" i="11"/>
  <c r="L48" i="11"/>
  <c r="L112" i="11"/>
  <c r="L55" i="11"/>
  <c r="L31" i="11"/>
  <c r="L14" i="11"/>
  <c r="L29" i="11"/>
  <c r="L68" i="11"/>
  <c r="L107" i="11"/>
  <c r="L32" i="11"/>
  <c r="L28" i="11"/>
  <c r="L46" i="11"/>
  <c r="L116" i="11"/>
  <c r="L91" i="11"/>
  <c r="L82" i="11"/>
  <c r="I7" i="11"/>
  <c r="L123" i="11"/>
  <c r="L64" i="11"/>
  <c r="L27" i="11"/>
  <c r="L18" i="11"/>
  <c r="L121" i="11"/>
  <c r="L11" i="11"/>
  <c r="L15" i="11"/>
  <c r="L102" i="11"/>
  <c r="L103" i="11"/>
  <c r="L21" i="11"/>
  <c r="L9" i="11"/>
  <c r="L20" i="11"/>
  <c r="L17" i="11"/>
  <c r="L23" i="11"/>
  <c r="L25" i="11"/>
  <c r="L22" i="11"/>
  <c r="L26" i="11"/>
  <c r="L24" i="11"/>
  <c r="L19" i="11"/>
  <c r="G7" i="11"/>
  <c r="L108" i="11"/>
  <c r="L113" i="11"/>
  <c r="L105" i="11"/>
  <c r="L104" i="11"/>
  <c r="L101" i="11"/>
  <c r="L16" i="11"/>
  <c r="L8" i="11"/>
  <c r="C7" i="11"/>
  <c r="L119" i="11"/>
  <c r="L89" i="11"/>
  <c r="L90" i="11"/>
  <c r="C21" i="25"/>
  <c r="D9" i="13"/>
  <c r="L118" i="11"/>
  <c r="D19" i="25"/>
  <c r="D21" i="25" s="1"/>
  <c r="C23" i="13"/>
  <c r="L120" i="11"/>
  <c r="L88" i="11"/>
  <c r="F122" i="11"/>
  <c r="F76" i="11"/>
  <c r="F45" i="11"/>
  <c r="F56" i="11"/>
  <c r="F103" i="11"/>
  <c r="F44" i="11"/>
  <c r="F42" i="11"/>
  <c r="F77" i="11"/>
  <c r="F35" i="11"/>
  <c r="F113" i="11"/>
  <c r="F79" i="11"/>
  <c r="F112" i="11"/>
  <c r="F81" i="11"/>
  <c r="F123" i="11"/>
  <c r="F73" i="11"/>
  <c r="F93" i="11"/>
  <c r="F109" i="11"/>
  <c r="F92" i="11"/>
  <c r="F65" i="11"/>
  <c r="F14" i="11"/>
  <c r="F85" i="11"/>
  <c r="F115" i="11"/>
  <c r="F57" i="11"/>
  <c r="F74" i="11"/>
  <c r="F39" i="11"/>
  <c r="F102" i="11"/>
  <c r="F33" i="11"/>
  <c r="F52" i="11"/>
  <c r="F48" i="11"/>
  <c r="F38" i="11"/>
  <c r="F82" i="11"/>
  <c r="F55" i="11"/>
  <c r="F13" i="11"/>
  <c r="F58" i="11"/>
  <c r="F105" i="11"/>
  <c r="F37" i="11"/>
  <c r="F70" i="11"/>
  <c r="F30" i="11"/>
  <c r="F100" i="11"/>
  <c r="F83" i="11"/>
  <c r="F43" i="11"/>
  <c r="F78" i="11"/>
  <c r="F50" i="11"/>
  <c r="F40" i="11"/>
  <c r="F34" i="11"/>
  <c r="F41" i="11"/>
  <c r="F27" i="11"/>
  <c r="E7" i="11"/>
  <c r="F96" i="11"/>
  <c r="F32" i="11"/>
  <c r="F111" i="11"/>
  <c r="F107" i="11"/>
  <c r="F94" i="11"/>
  <c r="F71" i="11"/>
  <c r="F12" i="11"/>
  <c r="F51" i="11"/>
  <c r="F121" i="11"/>
  <c r="F47" i="11"/>
  <c r="F54" i="11"/>
  <c r="F53" i="11"/>
  <c r="F117" i="11"/>
  <c r="F63" i="11"/>
  <c r="F16" i="11"/>
  <c r="F36" i="11"/>
  <c r="F116" i="11"/>
  <c r="F66" i="11"/>
  <c r="F104" i="11"/>
  <c r="F87" i="11"/>
  <c r="F95" i="11"/>
  <c r="F69" i="11"/>
  <c r="F106" i="11"/>
  <c r="F29" i="11"/>
  <c r="F60" i="11"/>
  <c r="F86" i="11"/>
  <c r="F59" i="11"/>
  <c r="F49" i="11"/>
  <c r="F28" i="11"/>
  <c r="F68" i="11"/>
  <c r="F110" i="11"/>
  <c r="F80" i="11"/>
  <c r="F10" i="11"/>
  <c r="F67" i="11"/>
  <c r="F75" i="11"/>
  <c r="F62" i="11"/>
  <c r="F61" i="11"/>
  <c r="F46" i="11"/>
  <c r="F31" i="11"/>
  <c r="F99" i="11"/>
  <c r="F84" i="11"/>
  <c r="F72" i="11"/>
  <c r="F114" i="11"/>
  <c r="F97" i="11"/>
  <c r="F91" i="11"/>
  <c r="F98" i="11"/>
  <c r="F11" i="11"/>
  <c r="F64" i="11"/>
  <c r="F18" i="11"/>
  <c r="F15" i="11"/>
  <c r="F21" i="11"/>
  <c r="F9" i="11"/>
  <c r="F20" i="11"/>
  <c r="F22" i="11"/>
  <c r="F26" i="11"/>
  <c r="F17" i="11"/>
  <c r="F25" i="11"/>
  <c r="F24" i="11"/>
  <c r="F23" i="11"/>
  <c r="F108" i="11"/>
  <c r="F19" i="11"/>
  <c r="F101" i="11"/>
  <c r="F8" i="11"/>
  <c r="F119" i="11"/>
  <c r="F89" i="11"/>
  <c r="F90" i="11"/>
  <c r="F88" i="11"/>
  <c r="F120" i="11"/>
  <c r="F118" i="11"/>
  <c r="D23" i="13" l="1"/>
  <c r="D13" i="13"/>
  <c r="D21" i="13"/>
  <c r="D11" i="13"/>
  <c r="D19" i="13"/>
  <c r="D17" i="13"/>
  <c r="D15" i="13"/>
  <c r="E19" i="25"/>
  <c r="E21" i="25" s="1"/>
  <c r="F6" i="11"/>
  <c r="L6" i="11"/>
  <c r="K7" i="11"/>
  <c r="D7" i="13" l="1"/>
</calcChain>
</file>

<file path=xl/comments1.xml><?xml version="1.0" encoding="utf-8"?>
<comments xmlns="http://schemas.openxmlformats.org/spreadsheetml/2006/main">
  <authors>
    <author>Rebeca Vasquez</author>
  </authors>
  <commentList>
    <comment ref="A45" authorId="0">
      <text>
        <r>
          <rPr>
            <b/>
            <sz val="9"/>
            <color indexed="81"/>
            <rFont val="Tahoma"/>
            <family val="2"/>
          </rPr>
          <t>Rebeca Vasquez:</t>
        </r>
        <r>
          <rPr>
            <sz val="9"/>
            <color indexed="81"/>
            <rFont val="Tahoma"/>
            <family val="2"/>
          </rPr>
          <t xml:space="preserve">
Se reclasifica código de ingreso según Oficio N°12211 de la CGR</t>
        </r>
      </text>
    </comment>
  </commentList>
</comments>
</file>

<file path=xl/comments2.xml><?xml version="1.0" encoding="utf-8"?>
<comments xmlns="http://schemas.openxmlformats.org/spreadsheetml/2006/main">
  <authors>
    <author>Flor de María Alfaro</author>
  </authors>
  <commentList>
    <comment ref="A5" authorId="0">
      <text>
        <r>
          <rPr>
            <b/>
            <sz val="10"/>
            <color indexed="9"/>
            <rFont val="Tahoma"/>
            <family val="2"/>
          </rPr>
          <t xml:space="preserve">ESTA INFORMACIÓN ES LA MISMA QUE ESTÁ EN EL MODELO ELECTRÓNICO DEL PLAN OPERATIVO ANUAL
</t>
        </r>
      </text>
    </comment>
    <comment ref="B7" authorId="0">
      <text>
        <r>
          <rPr>
            <b/>
            <sz val="8"/>
            <color indexed="81"/>
            <rFont val="Tahoma"/>
            <family val="2"/>
          </rPr>
          <t>Número de plazas</t>
        </r>
      </text>
    </comment>
    <comment ref="C7" authorId="0">
      <text>
        <r>
          <rPr>
            <b/>
            <sz val="8"/>
            <color indexed="81"/>
            <rFont val="Tahoma"/>
            <family val="2"/>
          </rPr>
          <t>Número de plazas</t>
        </r>
      </text>
    </comment>
    <comment ref="E7" authorId="0">
      <text>
        <r>
          <rPr>
            <b/>
            <sz val="8"/>
            <color indexed="81"/>
            <rFont val="Tahoma"/>
            <family val="2"/>
          </rPr>
          <t>Número de plazas</t>
        </r>
      </text>
    </comment>
    <comment ref="F7" authorId="0">
      <text>
        <r>
          <rPr>
            <b/>
            <sz val="8"/>
            <color indexed="81"/>
            <rFont val="Tahoma"/>
            <family val="2"/>
          </rPr>
          <t>Número de plazas</t>
        </r>
      </text>
    </comment>
    <comment ref="G7" authorId="0">
      <text>
        <r>
          <rPr>
            <b/>
            <sz val="8"/>
            <color indexed="81"/>
            <rFont val="Tahoma"/>
            <family val="2"/>
          </rPr>
          <t>Número de plazas</t>
        </r>
      </text>
    </comment>
    <comment ref="H7" authorId="0">
      <text>
        <r>
          <rPr>
            <b/>
            <sz val="8"/>
            <color indexed="81"/>
            <rFont val="Tahoma"/>
            <family val="2"/>
          </rPr>
          <t>Número de plazas</t>
        </r>
      </text>
    </comment>
    <comment ref="J7" authorId="0">
      <text>
        <r>
          <rPr>
            <b/>
            <sz val="8"/>
            <color indexed="81"/>
            <rFont val="Tahoma"/>
            <family val="2"/>
          </rPr>
          <t>Número de plazas</t>
        </r>
      </text>
    </comment>
    <comment ref="K7" authorId="0">
      <text>
        <r>
          <rPr>
            <b/>
            <sz val="8"/>
            <color indexed="81"/>
            <rFont val="Tahoma"/>
            <family val="2"/>
          </rPr>
          <t>Número de plazas</t>
        </r>
      </text>
    </comment>
    <comment ref="N7" authorId="0">
      <text>
        <r>
          <rPr>
            <b/>
            <sz val="8"/>
            <color indexed="81"/>
            <rFont val="Tahoma"/>
            <family val="2"/>
          </rPr>
          <t>Número de plazas</t>
        </r>
      </text>
    </comment>
    <comment ref="O7" authorId="0">
      <text>
        <r>
          <rPr>
            <b/>
            <sz val="8"/>
            <color indexed="81"/>
            <rFont val="Tahoma"/>
            <family val="2"/>
          </rPr>
          <t>Número de plazas</t>
        </r>
      </text>
    </comment>
    <comment ref="P7" authorId="0">
      <text>
        <r>
          <rPr>
            <b/>
            <sz val="8"/>
            <color indexed="81"/>
            <rFont val="Tahoma"/>
            <family val="2"/>
          </rPr>
          <t>Número de plazas</t>
        </r>
      </text>
    </comment>
    <comment ref="Q7" authorId="0">
      <text>
        <r>
          <rPr>
            <b/>
            <sz val="8"/>
            <color indexed="81"/>
            <rFont val="Tahoma"/>
            <family val="2"/>
          </rPr>
          <t>Número de plazas</t>
        </r>
      </text>
    </comment>
    <comment ref="K8" authorId="0">
      <text>
        <r>
          <rPr>
            <b/>
            <sz val="8"/>
            <color indexed="81"/>
            <rFont val="Tahoma"/>
            <family val="2"/>
          </rPr>
          <t>ARTÍCULO 118 DEL CÓDIGO MUNICIPAL</t>
        </r>
        <r>
          <rPr>
            <sz val="8"/>
            <color indexed="81"/>
            <rFont val="Tahoma"/>
            <family val="2"/>
          </rPr>
          <t xml:space="preserve">
</t>
        </r>
      </text>
    </comment>
  </commentList>
</comments>
</file>

<file path=xl/comments3.xml><?xml version="1.0" encoding="utf-8"?>
<comments xmlns="http://schemas.openxmlformats.org/spreadsheetml/2006/main">
  <authors>
    <author>Flor de María Alfaro</author>
  </authors>
  <commentList>
    <comment ref="C19" authorId="0">
      <text>
        <r>
          <rPr>
            <b/>
            <sz val="8"/>
            <color indexed="81"/>
            <rFont val="Tahoma"/>
            <family val="2"/>
          </rPr>
          <t>Incluido en el Grupo: "Intereses sobre préstamos" de la partida 3 Intereses y comisiones.</t>
        </r>
        <r>
          <rPr>
            <sz val="8"/>
            <color indexed="81"/>
            <rFont val="Tahoma"/>
            <family val="2"/>
          </rPr>
          <t xml:space="preserve">
</t>
        </r>
      </text>
    </comment>
    <comment ref="D19" authorId="0">
      <text>
        <r>
          <rPr>
            <b/>
            <sz val="8"/>
            <color indexed="81"/>
            <rFont val="Tahoma"/>
            <family val="2"/>
          </rPr>
          <t>Incluido en el Grupo: "Amortización de préstamos" de la partida 8 Amortización.</t>
        </r>
        <r>
          <rPr>
            <sz val="8"/>
            <color indexed="81"/>
            <rFont val="Tahoma"/>
            <family val="2"/>
          </rPr>
          <t xml:space="preserve">
</t>
        </r>
      </text>
    </comment>
  </commentList>
</comments>
</file>

<file path=xl/comments4.xml><?xml version="1.0" encoding="utf-8"?>
<comments xmlns="http://schemas.openxmlformats.org/spreadsheetml/2006/main">
  <authors>
    <author>Flor de María Alfaro</author>
  </authors>
  <commentList>
    <comment ref="F4" authorId="0">
      <text>
        <r>
          <rPr>
            <sz val="8"/>
            <color indexed="81"/>
            <rFont val="Tahoma"/>
            <family val="2"/>
          </rPr>
          <t xml:space="preserve">NO REMITIR RENGLONES SIN DATOS.
</t>
        </r>
      </text>
    </comment>
    <comment ref="B12" authorId="0">
      <text>
        <r>
          <rPr>
            <sz val="8"/>
            <color indexed="81"/>
            <rFont val="Tahoma"/>
            <family val="2"/>
          </rPr>
          <t xml:space="preserve">Nombre completo de la entidad beneficiada (sin abreviaciones)
</t>
        </r>
      </text>
    </comment>
    <comment ref="B17" authorId="0">
      <text>
        <r>
          <rPr>
            <sz val="8"/>
            <color indexed="81"/>
            <rFont val="Tahoma"/>
            <family val="2"/>
          </rPr>
          <t xml:space="preserve">Nombre completo de la entidad beneficiada (sin abreviaciones)
</t>
        </r>
      </text>
    </comment>
  </commentList>
</comments>
</file>

<file path=xl/sharedStrings.xml><?xml version="1.0" encoding="utf-8"?>
<sst xmlns="http://schemas.openxmlformats.org/spreadsheetml/2006/main" count="2461" uniqueCount="1427">
  <si>
    <t>02,01,00,02,04,01</t>
  </si>
  <si>
    <t>02,01,00,02,99,04</t>
  </si>
  <si>
    <t>02,01,00,02,99,05</t>
  </si>
  <si>
    <t>Total</t>
  </si>
  <si>
    <t>Aporte Ifam Fondo Capacitación y Asistencia Ley 7509</t>
  </si>
  <si>
    <t>Aporte Ifam 8% Ley 7509 Fondo Desarrollo Municipal</t>
  </si>
  <si>
    <t>Reintegros o Devoluciones</t>
  </si>
  <si>
    <t>Provisión para Devoluciones de Impuestos</t>
  </si>
  <si>
    <t>Mantenimiento y Reparación Equipo Transporte</t>
  </si>
  <si>
    <t>02,04,00,02,99,04</t>
  </si>
  <si>
    <t>02,05,00,01,06,01</t>
  </si>
  <si>
    <t>06,04,01</t>
  </si>
  <si>
    <t>01,01,02,99,01</t>
  </si>
  <si>
    <t>Útiles y Materiales de Oficina y Cómputo</t>
  </si>
  <si>
    <t>Equipo y Programas de Cómputo</t>
  </si>
  <si>
    <t>02,10,02,01,03,01</t>
  </si>
  <si>
    <t>03,02,01,01,01,08,08</t>
  </si>
  <si>
    <t>Mantenimiento y reparación equipo de cómputo</t>
  </si>
  <si>
    <t>03,02,01,01,02,01,04</t>
  </si>
  <si>
    <t>03,02,01,01,02,03,03</t>
  </si>
  <si>
    <t>03,02,01,01,02,04,02</t>
  </si>
  <si>
    <t>03,02,01,01,02,99,01</t>
  </si>
  <si>
    <t>03,02,01,01,02,99,03</t>
  </si>
  <si>
    <t>03,02,01,01,02,99,04</t>
  </si>
  <si>
    <t>Útiles y materiales de oficina</t>
  </si>
  <si>
    <t>Pago salarios caídos Álvaro Alcala. Exp. 04-1953-166-LA. Según oficio N° MSA-AL-01-250-11.</t>
  </si>
  <si>
    <t>(1) El aumento de las dietas debe ser con base en el artículo 30 del Código Municipal</t>
  </si>
  <si>
    <t>Aporte Patronal Fondo Capitalización Lab.</t>
  </si>
  <si>
    <t>Comisiones y Gastos Serv. Financ. y Comerc.</t>
  </si>
  <si>
    <t>02,10,02,01,04,99</t>
  </si>
  <si>
    <t>02,10,02,01,07,01</t>
  </si>
  <si>
    <t>02,10,02,02,02,03</t>
  </si>
  <si>
    <t>02,10,02,02,99,01</t>
  </si>
  <si>
    <t>02,10,02,02,99,03</t>
  </si>
  <si>
    <t>02,10,02,02,99,99</t>
  </si>
  <si>
    <t>02,10,02,05,01,03</t>
  </si>
  <si>
    <t>07</t>
  </si>
  <si>
    <t>Mantenimiento y reparación de equipo de transporte</t>
  </si>
  <si>
    <t>Otros Impuestos</t>
  </si>
  <si>
    <t>Materiales y Suministros</t>
  </si>
  <si>
    <t>02,10,04,02,01,04</t>
  </si>
  <si>
    <t>02,10,04,02,02,03</t>
  </si>
  <si>
    <t>02,10,04,02,99,01</t>
  </si>
  <si>
    <t>Maquinaria y equipo industrial</t>
  </si>
  <si>
    <t>Mantenimiento de Caminos</t>
  </si>
  <si>
    <t>Aseo de Vías</t>
  </si>
  <si>
    <t>03,02,01,01,00,01,01</t>
  </si>
  <si>
    <t>03,02,01,01,00,03,01</t>
  </si>
  <si>
    <t>03,02,01,01,00,03,03</t>
  </si>
  <si>
    <t>03,02,01,01,00,03,04</t>
  </si>
  <si>
    <t>03,02,01,01,00,04,01</t>
  </si>
  <si>
    <t>03,02,01,01,00,04,05</t>
  </si>
  <si>
    <t>03,02,01,01,00,05,01</t>
  </si>
  <si>
    <t xml:space="preserve">    Carrera Profesional</t>
  </si>
  <si>
    <t>01,02,05,01,05</t>
  </si>
  <si>
    <t>01,02,02,01,04</t>
  </si>
  <si>
    <t>Mant. y Reparación de Eq. Cómputo y Sistemas Inf.</t>
  </si>
  <si>
    <t>Productos Farmacéuticos y Medicinales</t>
  </si>
  <si>
    <t>02,10,03,02,99,04</t>
  </si>
  <si>
    <t>02,10,03,02,99,99</t>
  </si>
  <si>
    <t>Superávit Libre Estimado 2010</t>
  </si>
  <si>
    <t>Superávit Específico Estimado 2010</t>
  </si>
  <si>
    <t>Transferencia a Fundación FUSAVO</t>
  </si>
  <si>
    <t>FUSAVO</t>
  </si>
  <si>
    <t>Pago de alquiler de instalaciones y servicios.</t>
  </si>
  <si>
    <t>3-006-473-492</t>
  </si>
  <si>
    <t>Banco de Costa Rica</t>
  </si>
  <si>
    <t>Ley 7794, artículo 62, Ley 5338 (Ley de Fundaciones), artículo 18, Ley 7935 (Ley para la persona adulta mayor)</t>
  </si>
  <si>
    <t>Atención de adultos mayores.</t>
  </si>
  <si>
    <t>Centro Agrícola Cantonal de Santa Ana</t>
  </si>
  <si>
    <t>3-007-066450</t>
  </si>
  <si>
    <t>Ley  4521, artículo 12</t>
  </si>
  <si>
    <t>Recursos para asistencia técnica de agricultores.</t>
  </si>
  <si>
    <t>02,10,01,00,02,03</t>
  </si>
  <si>
    <t>02,10,01,00,03,99</t>
  </si>
  <si>
    <t xml:space="preserve">Otros incentivos salariales </t>
  </si>
  <si>
    <t>02,23,00,00,02,01</t>
  </si>
  <si>
    <t>03,06,01,01,00,01,01</t>
  </si>
  <si>
    <t>03,06,01,01,00,02,03</t>
  </si>
  <si>
    <t>03,06,01,01,00,03,01</t>
  </si>
  <si>
    <t>03,06,01,01,00,03,02</t>
  </si>
  <si>
    <t>03,06,01,01,00,03,03</t>
  </si>
  <si>
    <t>03,06,01,01,00,03,04</t>
  </si>
  <si>
    <t>03,06,01,01,00,03,99</t>
  </si>
  <si>
    <t>03,06,01,01,00,04,01</t>
  </si>
  <si>
    <t>03,06,01,01,00,04,05</t>
  </si>
  <si>
    <t>03,06,01,01,00,05,01</t>
  </si>
  <si>
    <t>03,06,01,01,00,05,02</t>
  </si>
  <si>
    <t>03,06,01,01,00,05,03</t>
  </si>
  <si>
    <t>03,06,01,01,01,03,01</t>
  </si>
  <si>
    <t>03,06,01,01,01,03,03</t>
  </si>
  <si>
    <t>03,06,01,01,01,04,03</t>
  </si>
  <si>
    <t>03,06,01,01,01,06,01</t>
  </si>
  <si>
    <t>03,06,01,01,01,07,01</t>
  </si>
  <si>
    <t>03,06,01,01,01,08,05</t>
  </si>
  <si>
    <t>03,06,01,01,01,08,06</t>
  </si>
  <si>
    <t>03,06,01,01,01,08,07</t>
  </si>
  <si>
    <t>03,06,01,01,01,09,99</t>
  </si>
  <si>
    <t>03,06,01,01,02,01,01</t>
  </si>
  <si>
    <t>03,06,01,01,02,01,04</t>
  </si>
  <si>
    <t>03,06,01,01,02,04,02</t>
  </si>
  <si>
    <t>03,06,01,01,02,99,01</t>
  </si>
  <si>
    <t>03,06,01,01,02,99,03</t>
  </si>
  <si>
    <t>03,06,01,01,02,99,04</t>
  </si>
  <si>
    <t>03,06,01,01,02,99,06</t>
  </si>
  <si>
    <t>03,06,01,01,02,99,99</t>
  </si>
  <si>
    <t>03,06,01,01,05,01,03</t>
  </si>
  <si>
    <t>03,06,01,01,05,01,04</t>
  </si>
  <si>
    <t>03,06,01,01,05,01,05</t>
  </si>
  <si>
    <t>03,06,01,01,05,01,99</t>
  </si>
  <si>
    <t>03,06,01,01,06,02,03</t>
  </si>
  <si>
    <t>03,07,01,01,05,03,01</t>
  </si>
  <si>
    <t>Proyecto</t>
  </si>
  <si>
    <t>Monto</t>
  </si>
  <si>
    <t>Comentarios</t>
  </si>
  <si>
    <t>Servicios especiales</t>
  </si>
  <si>
    <t>Otros incentivos salariales</t>
  </si>
  <si>
    <t>Contribución Patronal al Seguro de Salud de la C.C.S.S.</t>
  </si>
  <si>
    <t>**,**,05,01,04</t>
  </si>
  <si>
    <t>**,**,05,02,01</t>
  </si>
  <si>
    <t>**,**,05,02,02</t>
  </si>
  <si>
    <t>**,**,05,03,01</t>
  </si>
  <si>
    <t>**,**,06,01,01</t>
  </si>
  <si>
    <t>**,**,06,01,02</t>
  </si>
  <si>
    <t>**,**,06,01,03</t>
  </si>
  <si>
    <t>**,**,06,01,04</t>
  </si>
  <si>
    <t>**,**,06,02,02</t>
  </si>
  <si>
    <t>**,**,06,02,03</t>
  </si>
  <si>
    <t>IFAM</t>
  </si>
  <si>
    <t>Aporte CONAGEBIO 10% Timbres Parques Nacionales</t>
  </si>
  <si>
    <t>Fondo Áreas Protegidas y Conservación (70% TPN)</t>
  </si>
  <si>
    <t>Útiles y Materiales de Limpieza</t>
  </si>
  <si>
    <t>**,**,01,03,04</t>
  </si>
  <si>
    <t>Transporte de bienes</t>
  </si>
  <si>
    <t>1,4,0,0,00,00,0,0,000</t>
  </si>
  <si>
    <t>1,4,1,0,00,00,0,0,000</t>
  </si>
  <si>
    <t>1,4,1,2,00,00,0,0,000</t>
  </si>
  <si>
    <t>1,4,1,3,00,00,0,0,000</t>
  </si>
  <si>
    <t>2,4,0,0,00,00,0,0,000</t>
  </si>
  <si>
    <t>2,4,1,0,00,00,0,0,000</t>
  </si>
  <si>
    <t>2,4,1,1,00,00,0,0,000</t>
  </si>
  <si>
    <t>Mat. y productos Eléctricos, telefónicos y de cómputo</t>
  </si>
  <si>
    <t>02,09,02,08,02,06</t>
  </si>
  <si>
    <t>02,03,00,03,02,06</t>
  </si>
  <si>
    <t>02,03,00,08,02,06</t>
  </si>
  <si>
    <t>Servicios Generales</t>
  </si>
  <si>
    <t>Otros servicios de Gestión y Apoyo</t>
  </si>
  <si>
    <t>Firma del funcionario responsable: _______________________________</t>
  </si>
  <si>
    <t>01,01,01,01,01</t>
  </si>
  <si>
    <t>Alquiler de Edificios, Locales y Terrenos</t>
  </si>
  <si>
    <t>**,**,01,01,01</t>
  </si>
  <si>
    <t>**,**,00,01,02</t>
  </si>
  <si>
    <t>**,**,00,02,03</t>
  </si>
  <si>
    <t>**,**,00,03,03</t>
  </si>
  <si>
    <t>**,**,01,03,01</t>
  </si>
  <si>
    <t>**,**,01,04,04</t>
  </si>
  <si>
    <t>**,**,01,05,02</t>
  </si>
  <si>
    <t>**,**,01,07,01</t>
  </si>
  <si>
    <t>**,**,01,08,02</t>
  </si>
  <si>
    <t>**,**,01,08,04</t>
  </si>
  <si>
    <t>**,**,01,08,06</t>
  </si>
  <si>
    <t>**,**,01,08,99</t>
  </si>
  <si>
    <t>**,**,01,09,99</t>
  </si>
  <si>
    <t>**,**,02,02,02</t>
  </si>
  <si>
    <t>**,**,02,03,04</t>
  </si>
  <si>
    <t>**,**,02,03,06</t>
  </si>
  <si>
    <t>**,**,02,99,01</t>
  </si>
  <si>
    <t>**,**,02,99,03</t>
  </si>
  <si>
    <t>**,**,02,99,04</t>
  </si>
  <si>
    <t>**,**,03,02,03</t>
  </si>
  <si>
    <t>**,**,06,06,01</t>
  </si>
  <si>
    <t>**,**,06,06,02</t>
  </si>
  <si>
    <t>**,**,06,04,04</t>
  </si>
  <si>
    <t>**,**,07,01,03</t>
  </si>
  <si>
    <t>**,**,08,02,03</t>
  </si>
  <si>
    <t>**,**,09,02,02</t>
  </si>
  <si>
    <t>1,0,0,0,00,00,0,0,000</t>
  </si>
  <si>
    <t>1,1,0,0,00,00,0,0,000</t>
  </si>
  <si>
    <t>1,1,2,0,00,00,0,0,000</t>
  </si>
  <si>
    <t>1,1,2,4,00,00,0,0,000</t>
  </si>
  <si>
    <t>Otros imp, específicos a servicios de diversión y esparcimiento.</t>
  </si>
  <si>
    <t>Impresión, encuadernación y otros</t>
  </si>
  <si>
    <t>02,03,00,06,02,03</t>
  </si>
  <si>
    <t>02,04,00,00,01,01</t>
  </si>
  <si>
    <t>02,04,00,00,02,03</t>
  </si>
  <si>
    <t>02,04,00,00,03,01</t>
  </si>
  <si>
    <t>02,04,00,00,03,03</t>
  </si>
  <si>
    <t>02,04,00,00,03,04</t>
  </si>
  <si>
    <t>02,04,00,00,03,99</t>
  </si>
  <si>
    <t>02,04,00,00,04,01</t>
  </si>
  <si>
    <t>02,04,00,00,04,05</t>
  </si>
  <si>
    <t>02,04,00,00,05,01</t>
  </si>
  <si>
    <t>Transferencia Fundación GAD.</t>
  </si>
  <si>
    <t>Para atención CPCA</t>
  </si>
  <si>
    <t>02,03,00,02,03,06</t>
  </si>
  <si>
    <t>02,02,00,02,01,04</t>
  </si>
  <si>
    <t>02,02,00,02,03,06</t>
  </si>
  <si>
    <t>02,02,00,02,04,01</t>
  </si>
  <si>
    <t>02,02,00,02,99,01</t>
  </si>
  <si>
    <t>02,02,00,02,99,03</t>
  </si>
  <si>
    <t>02,03,00,01,03,04</t>
  </si>
  <si>
    <t>02,03,00,02,99,01</t>
  </si>
  <si>
    <t>02,03,00,02,99,03</t>
  </si>
  <si>
    <t>02,04,00,01,04,06</t>
  </si>
  <si>
    <t>02,04,00,01,07,01</t>
  </si>
  <si>
    <t>02,04,00,02,01,02</t>
  </si>
  <si>
    <t>02,04,00,02,99,03</t>
  </si>
  <si>
    <t>Pruductos de papel cartyón e impresos</t>
  </si>
  <si>
    <t>1,3,4,0,00,00,0,0,000</t>
  </si>
  <si>
    <t>1,3,4,1,00,00,0,0,000</t>
  </si>
  <si>
    <t>02,03,00,00,02,03</t>
  </si>
  <si>
    <t>02,03,00,02,03,01</t>
  </si>
  <si>
    <t>02,03,00,02,03,02</t>
  </si>
  <si>
    <t>02,03,00,02,03,03</t>
  </si>
  <si>
    <t>02,03,00,02,03,99</t>
  </si>
  <si>
    <t>Textlies y Vestuarios</t>
  </si>
  <si>
    <t>Equipo y programas de cómputo</t>
  </si>
  <si>
    <t>02,10,04,01,04,04</t>
  </si>
  <si>
    <t>02,10,04,01,04,99</t>
  </si>
  <si>
    <t>02,10,04,01,05,01</t>
  </si>
  <si>
    <t>Transportes dentro del país</t>
  </si>
  <si>
    <t>02,04,00,00,01,05</t>
  </si>
  <si>
    <t>02,09,01,00,03,01</t>
  </si>
  <si>
    <t>Tintas, pinturas y diluyentes</t>
  </si>
  <si>
    <t>Protección del Medio Ambiente</t>
  </si>
  <si>
    <t>Transporte en el Exterior</t>
  </si>
  <si>
    <t>**,**,01,05,03</t>
  </si>
  <si>
    <t>El art. 1 de la Ley 6844, reformada por la Ley 6890, establece un impuesto del 5% a favor de las Municipalidades, sobre el valor de las entradas, boletas o tiquetes a todos lo espectáculos públicos no gratuitos. Se espera que en el periodo 2011 se de un ingreso similar al que se ha dado en el 2010.</t>
  </si>
  <si>
    <t xml:space="preserve">   Restricción del ejercicio liberal de la profesión (2)</t>
  </si>
  <si>
    <t>Se presupuesta la suma de ¢293,445,000,00, para incluirle recursos a las cuentas de productos químicos y conexos, alimentos y productos agropecuarios, materiales y productos de uso en la construcción y mantenimiento, herramientas, repuestos y accesorios y útiles, materiales y suministros diversos, para hacer frente a los gastos de los servicios de Aseo de Vías, Recolección de Basura, Mantenimiento de Caminos y Calles, Cementerios, Parques y Obras y Ornato, Educativos, Culturales y Deportivos, Servicios Sociales y Complementarios, Policía Municipal y Medio Ambiente.</t>
  </si>
  <si>
    <t>Trans. Corrientes a otras entidades sin fines lucro</t>
  </si>
  <si>
    <t>Transferencias de Capital</t>
  </si>
  <si>
    <t>01,02,01,08,01</t>
  </si>
  <si>
    <t>02,02,00,00,02,02</t>
  </si>
  <si>
    <t>02,10,01,05,01,05</t>
  </si>
  <si>
    <t>02,10,01,02,99,01</t>
  </si>
  <si>
    <t>02,10,01,02,99,99</t>
  </si>
  <si>
    <t>Otros útiles y materiales de oficina</t>
  </si>
  <si>
    <t>02,10,02,01,08,01</t>
  </si>
  <si>
    <t>Mantimiento y reparación de edificios y locales</t>
  </si>
  <si>
    <t>02,04,00,05,01,99</t>
  </si>
  <si>
    <t>Construcción de un Centro de Cuido y Desarrollo Infantil</t>
  </si>
  <si>
    <t>02,25,00,01,03,01</t>
  </si>
  <si>
    <t>02,25,00,00,01,02</t>
  </si>
  <si>
    <t>02,25,00,00,03,03</t>
  </si>
  <si>
    <t>Aguinaldo</t>
  </si>
  <si>
    <t>02,25,00,00,04,01</t>
  </si>
  <si>
    <t>02,25,00,00,04,05</t>
  </si>
  <si>
    <t>02,25,00,00,05,01</t>
  </si>
  <si>
    <t>02,25,00,00,05,02</t>
  </si>
  <si>
    <t>02,25,00,00,05,03</t>
  </si>
  <si>
    <t>Aporte Pat. Fondo Capitalización Laboral</t>
  </si>
  <si>
    <t>Servicios Jurdicos</t>
  </si>
  <si>
    <t>02,25,00,06,04,01</t>
  </si>
  <si>
    <t>Transferencias a Asociaciones</t>
  </si>
  <si>
    <t>Mejoras Calles del Canton</t>
  </si>
  <si>
    <t>Se contemplan los ingresos por concepto de Timbres de Parques Nacionales, según lo establece el Art. 7 de la Ley de Creación de Servicio de Parques Nacionales y en la Ley 7788.  El monto corresponde al 2% del cobro por impuesto de patentes.</t>
  </si>
  <si>
    <t xml:space="preserve">TOTAL DEUDAS </t>
  </si>
  <si>
    <t>ENTIDAD</t>
  </si>
  <si>
    <t xml:space="preserve">OBJETIVO DEL </t>
  </si>
  <si>
    <t>FINANCIERA</t>
  </si>
  <si>
    <t>Nº OPERACIÓN</t>
  </si>
  <si>
    <t>PRÉSTAMO</t>
  </si>
  <si>
    <t>CUADRO No. 4</t>
  </si>
  <si>
    <t>DETALLE DE LA DEUDA</t>
  </si>
  <si>
    <t>2,1,2,1,01,00,0,0,000</t>
  </si>
  <si>
    <t>Patente Licores</t>
  </si>
  <si>
    <t>2,1,2,0,00,00,0,0,000</t>
  </si>
  <si>
    <t>Venta de Activos Intangibles</t>
  </si>
  <si>
    <t>2,0,0,0,00,00,0,0,000</t>
  </si>
  <si>
    <t>Cuentas Especiales</t>
  </si>
  <si>
    <t>Mantenimiento y reparación equipo comunicación</t>
  </si>
  <si>
    <t>Hogar de Ancianos de Piedades.</t>
  </si>
  <si>
    <t>Textiles y Vestuario</t>
  </si>
  <si>
    <t>Equipo y mobiliario Educacional y recreativo</t>
  </si>
  <si>
    <t>Décimotercer mes 8,33%</t>
  </si>
  <si>
    <t>Salario escolar 8,19%</t>
  </si>
  <si>
    <t>Transf. Junta Administrativa Registro Nacional 3% IBI</t>
  </si>
  <si>
    <t>JUSTIFICACIÓN DE EGRESOS</t>
  </si>
  <si>
    <t>Combustibles y lubricantes</t>
  </si>
  <si>
    <t>Herramientas e Instrumentos</t>
  </si>
  <si>
    <t>Transferencias corrientes a asociaciones</t>
  </si>
  <si>
    <t>Jornales</t>
  </si>
  <si>
    <t>01,01,01,01,99</t>
  </si>
  <si>
    <t>Se presupuesta la suma de ¢2,967,422,25, como parte de los recursos de las sumas con destino específico sin asignación presupuestaria, para el Plan de Lotificación y la suma de ¢41,349,731,30 como parte de la transferencia para el año 2012 de la Ley 8114, dado que la Junta Víal Cantonal no inlcluyó este monto en el Acta aprobada por el Concejo Municipal en la Sesión Ordinaria N° 71 celebrada el día 06 de setiembre del 2011.</t>
  </si>
  <si>
    <t>Su base legal se encuentra en el Art. 5 de la Ley 8114, donde se indica que del producto anual  de los ingresos  provenientes de la recaudación del impuesto único sobre los  combustibles, donde se indica que un 25% será distribuido entre las municipalidades del país para destinarlos a mantenimiento, conservación y reparación de caminos. Se presupuesta la suma de ¢127,072,024,00 según consta en el oficio N° DGM-TF-0208-2011.</t>
  </si>
  <si>
    <t>Sueldos para cargos fijos (Planilla Semanal)</t>
  </si>
  <si>
    <t>Servicio de Cementerio</t>
  </si>
  <si>
    <t>Servicio de Telecomunicación</t>
  </si>
  <si>
    <t>Otras Prestaciones a Terceras Personas</t>
  </si>
  <si>
    <t>Impuesto sobre la propiedad de bienes inmuebles</t>
  </si>
  <si>
    <t>Modernización y actualización del catastro municipal.</t>
  </si>
  <si>
    <t>INTERESES (1)</t>
  </si>
  <si>
    <t>02,25,00,02,02,02</t>
  </si>
  <si>
    <t>02,25,00,02,02,03</t>
  </si>
  <si>
    <t>02,25,00,02,99,03</t>
  </si>
  <si>
    <t>02,25,00,02,99,04</t>
  </si>
  <si>
    <t>02,25,00,02,99,06</t>
  </si>
  <si>
    <t>Financiamiento del servicio de transporte para jóvenes con discapacidad usuarios, proyecto de Consejo de Distrito de Pozos</t>
  </si>
  <si>
    <t>Equipo y Mob. Educacional, Deportivo y Recreativo.</t>
  </si>
  <si>
    <t>Transf. corrientes a Inst. Desc. No Empresariales</t>
  </si>
  <si>
    <t>Transf. de capital instit. descent. no empresariales</t>
  </si>
  <si>
    <t>Mant. y reparación de maq. y equipo de producción</t>
  </si>
  <si>
    <t>Sumas c/ destino especif. sin asignación presup.</t>
  </si>
  <si>
    <t>Maquinaria y equipo para la producción</t>
  </si>
  <si>
    <t>Equipo y mobiliario de oficina</t>
  </si>
  <si>
    <t>Aseo de Vías y Sitios Públicos</t>
  </si>
  <si>
    <t>Este ingreso tiene su fundamento legal es el Art. 83 del Código Municipal,  el Reglamento a la Ley de Licores, y sus reformas.
Dado que la cantidad de patentes de licores  se mantiene igual a las del año anterior, se considera mantener el mismo ingreso del año 2010.</t>
  </si>
  <si>
    <t>02,01,00,00,05,01</t>
  </si>
  <si>
    <t>02,01,00,00,05,02</t>
  </si>
  <si>
    <t>02,01,00,00,05,03</t>
  </si>
  <si>
    <t>02,01,00,01,06,01</t>
  </si>
  <si>
    <t>Comité Cantonal de Deportes 4%</t>
  </si>
  <si>
    <t>Código Presupuestario</t>
  </si>
  <si>
    <t>**,**,00,01,01</t>
  </si>
  <si>
    <t>**,**,00,01,03</t>
  </si>
  <si>
    <t>**,**,00,01,05</t>
  </si>
  <si>
    <t>**,**,00,**,**</t>
  </si>
  <si>
    <t>**,**,00,02,01</t>
  </si>
  <si>
    <t>Recargo de funciones</t>
  </si>
  <si>
    <t>Viáticos dentro del país</t>
  </si>
  <si>
    <t>Mantenimiento de Edifición y Locales</t>
  </si>
  <si>
    <t>Mantenimiento de Vías de Comunicación</t>
  </si>
  <si>
    <t>Becas a Terceras Personas</t>
  </si>
  <si>
    <t>Textiles y vestuario</t>
  </si>
  <si>
    <t>Útiles y materiales de limpieza</t>
  </si>
  <si>
    <t>Utiles y Materiales de Resguardo y Seguridad</t>
  </si>
  <si>
    <t>**,**,01,07,02</t>
  </si>
  <si>
    <t>**,**,01,08,01</t>
  </si>
  <si>
    <t>**,**,01,08,05</t>
  </si>
  <si>
    <t>**,**,01,08,07</t>
  </si>
  <si>
    <t>**,**,02,01,04</t>
  </si>
  <si>
    <t>**,**,02,04,02</t>
  </si>
  <si>
    <t>**,**,02,99,06</t>
  </si>
  <si>
    <t>**,**,02,99,99</t>
  </si>
  <si>
    <t>**,**,05,01,03</t>
  </si>
  <si>
    <t>**,**,05,01,05</t>
  </si>
  <si>
    <t>Mantenimiento y Reparación de Maquinaria y Equipo</t>
  </si>
  <si>
    <t>Servicio de Agua y Alcantarillado</t>
  </si>
  <si>
    <t>Otros útiles, materiales y suministros</t>
  </si>
  <si>
    <t>02,09,01,02,01,04</t>
  </si>
  <si>
    <t>02,09,01,02,02,03</t>
  </si>
  <si>
    <t>02,09,01,02,99,01</t>
  </si>
  <si>
    <t>01,04,**,**,**</t>
  </si>
  <si>
    <t>**,**,01,04,06</t>
  </si>
  <si>
    <t>**,**,01,06,01</t>
  </si>
  <si>
    <t>05</t>
  </si>
  <si>
    <t xml:space="preserve">    Otros incentivos salariales</t>
  </si>
  <si>
    <t xml:space="preserve">    Total salario mayor pagado</t>
  </si>
  <si>
    <t xml:space="preserve">    más:</t>
  </si>
  <si>
    <t xml:space="preserve">   10% del salario mayor pagado (según artículo 20 Código Municipal)</t>
  </si>
  <si>
    <t>01,01,01,06,01</t>
  </si>
  <si>
    <t>Imp  s/traspasos  Bienes Inmuebles</t>
  </si>
  <si>
    <t>IMPUESTOS SOBRE BIENES Y SERVICIOS</t>
  </si>
  <si>
    <t>Ingresos de Capital</t>
  </si>
  <si>
    <t>Contribución Patronal Banco Pop</t>
  </si>
  <si>
    <t>Contribución Patronal Seguro Pensiones</t>
  </si>
  <si>
    <t>Información</t>
  </si>
  <si>
    <t>Servicios Jurídicos</t>
  </si>
  <si>
    <t>Equipo de Comunicación</t>
  </si>
  <si>
    <t>PROGRAMA II</t>
  </si>
  <si>
    <t>Suplencias</t>
  </si>
  <si>
    <t>Remodelación del sistema de aguapotable y sanitarios, Escuela de San Rafael</t>
  </si>
  <si>
    <t>03,01,00,05,02,01</t>
  </si>
  <si>
    <t>Construcción de Laboratorio de Cómputo, Escuela de San Rafael</t>
  </si>
  <si>
    <t>03,02,00,05,02,02</t>
  </si>
  <si>
    <t>Construcción Calle la Cañada, II Etapa</t>
  </si>
  <si>
    <t>Asfaltado Calle La Cuesta, Chirracal</t>
  </si>
  <si>
    <t>Colocación de Tubería en Calle Chirracal</t>
  </si>
  <si>
    <t>Construcción de Tapia en Escuela Juan Álvarez</t>
  </si>
  <si>
    <t>Construcción Laboratorio de Cómputo Escuela La Mina</t>
  </si>
  <si>
    <t>03,02,00,05,02,01</t>
  </si>
  <si>
    <t>Construcción Calle Las Brisas</t>
  </si>
  <si>
    <t>Construcción Calle Cañas</t>
  </si>
  <si>
    <t>Construcción de Ramal en Bajo Los Vargas, en Barrio Los Ángeles</t>
  </si>
  <si>
    <t>Amortización Préstamos Inst. Públicas Financieras</t>
  </si>
  <si>
    <t>Otros Alquileres</t>
  </si>
  <si>
    <t>Impresión, encuadernación y otros.</t>
  </si>
  <si>
    <t>Decimotercer mes</t>
  </si>
  <si>
    <t>Contrib. Patronal Seguro Pensiones</t>
  </si>
  <si>
    <t>02,01,00,00,01,01</t>
  </si>
  <si>
    <t>02,01,00,00,01,05</t>
  </si>
  <si>
    <t>02,01,00,00,03,01</t>
  </si>
  <si>
    <t>02,01,00,00,03,03</t>
  </si>
  <si>
    <t>02,01,00,00,03,04</t>
  </si>
  <si>
    <t>02,01,00,00,03,99</t>
  </si>
  <si>
    <t>02,01,00,00,04,01</t>
  </si>
  <si>
    <t>02,01,00,00,04,05</t>
  </si>
  <si>
    <t>Contrucción Predio Municipal</t>
  </si>
  <si>
    <t>Construcción Piscina</t>
  </si>
  <si>
    <t>Otros útiles materiales y suministros</t>
  </si>
  <si>
    <t>01,04,06,06,02</t>
  </si>
  <si>
    <t xml:space="preserve">    Gastos de representación (50% del monto de la pensión)</t>
  </si>
  <si>
    <t>(5)</t>
  </si>
  <si>
    <t>(1)  Las opciones a), b) y c) son excluyentes. Debe de llenarse solo la opción que se determine.</t>
  </si>
  <si>
    <t>Ùtiles y materiales de oficina y de cómputo</t>
  </si>
  <si>
    <t>PROGRAMA III: Inversiones</t>
  </si>
  <si>
    <t>Programa IV: Part. Específicas</t>
  </si>
  <si>
    <t>TOTALES</t>
  </si>
  <si>
    <t>TOTAL</t>
  </si>
  <si>
    <t>Remuneraciones</t>
  </si>
  <si>
    <t>Sueldos para cargos fijos</t>
  </si>
  <si>
    <t>Tiempo Extraordinario</t>
  </si>
  <si>
    <t>Disponibilidad laboral</t>
  </si>
  <si>
    <t>Restricción al ejercicio liberal de la profesión</t>
  </si>
  <si>
    <t>Décimotercer mes</t>
  </si>
  <si>
    <t>Salario escolar</t>
  </si>
  <si>
    <t>Mant. y reparación de equipo y mobiliario de oficina</t>
  </si>
  <si>
    <t>Intereses S/Préstamos de Instit. Desc. No empres.</t>
  </si>
  <si>
    <t>GENERAL Y POR PROGRAMA</t>
  </si>
  <si>
    <t>PROGRAMA IV: Partidas Específicas</t>
  </si>
  <si>
    <t>PARTIDA</t>
  </si>
  <si>
    <t>CUADRO No. 2</t>
  </si>
  <si>
    <t>Estructura organizacional (Recursos Humanos)</t>
  </si>
  <si>
    <t>Procesos sustantivos</t>
  </si>
  <si>
    <t>Por programa</t>
  </si>
  <si>
    <t>Apoyo</t>
  </si>
  <si>
    <t xml:space="preserve">Nivel </t>
  </si>
  <si>
    <t>Diferencia</t>
  </si>
  <si>
    <t>IV</t>
  </si>
  <si>
    <t>02,25,00,01,06,01</t>
  </si>
  <si>
    <t>Compra de útiles para hijos de funcionarios</t>
  </si>
  <si>
    <t>Mantenimiento y Reparación de Equipo de Comunicación</t>
  </si>
  <si>
    <t xml:space="preserve">   Fecha de ingreso (16/08/1985)</t>
  </si>
  <si>
    <t>02,10,03,02,99,01</t>
  </si>
  <si>
    <t>Utiles materiales de oficina y cómputo</t>
  </si>
  <si>
    <t>02,10,03,02,99,03</t>
  </si>
  <si>
    <t>**,**,02,01,01</t>
  </si>
  <si>
    <t>Expropiación Terrenos Urb. Madre selva</t>
  </si>
  <si>
    <t>02,09,01,01,07,03</t>
  </si>
  <si>
    <t>Gastos de representación institucional</t>
  </si>
  <si>
    <t>02,09,01,01,08,01</t>
  </si>
  <si>
    <t>Cédula Jurídica (entidad privada)</t>
  </si>
  <si>
    <t>Aporte Ifam Fondo Crédito 2% Ley 7509</t>
  </si>
  <si>
    <t>Instalaciones</t>
  </si>
  <si>
    <t>Transferencias Corrientes</t>
  </si>
  <si>
    <t>Transferencias corrientes al Gobierno Central</t>
  </si>
  <si>
    <t>Transferencias corrientes a Gobiernos Locales</t>
  </si>
  <si>
    <t>Ayudas a Funcionarios</t>
  </si>
  <si>
    <t>Prestaciones Legales</t>
  </si>
  <si>
    <t>01,02,00,03,03</t>
  </si>
  <si>
    <t>Contrib. Pat. al Seguro de Salud de la C.C.S.S. 9,25%</t>
  </si>
  <si>
    <t>Útiles y materiales de Oficina y Cómputo</t>
  </si>
  <si>
    <t>MUNICIPALIDAD DE SANTA ANA</t>
  </si>
  <si>
    <t>DETALLE GENERAL DE INGRESOS</t>
  </si>
  <si>
    <t>CODIGO</t>
  </si>
  <si>
    <t>DETALLE</t>
  </si>
  <si>
    <t xml:space="preserve">MONTO </t>
  </si>
  <si>
    <t>%</t>
  </si>
  <si>
    <t>INGRESOS CORRIENTES</t>
  </si>
  <si>
    <t>INGRESOS TRIBUTARIOS</t>
  </si>
  <si>
    <t>IMPUESTOS SOBRE LA PROPIEDAD</t>
  </si>
  <si>
    <t>01,01,06,03,01</t>
  </si>
  <si>
    <t>Otros imp. Esp. servi de div. y esparcimiento</t>
  </si>
  <si>
    <t>Servicio Recolección Desechos Sólidos</t>
  </si>
  <si>
    <t>Int. s/ títulos valores del Gobierno Central</t>
  </si>
  <si>
    <t>Seguridad Vial</t>
  </si>
  <si>
    <t>JUSTIFICACIÓN DE INGRESOS</t>
  </si>
  <si>
    <t>Pago daños y perjuicios por cierre sin debido proceso a Terminados de mezclilla Bet-EL. Exp. 09-814-1028-CA. Según Oficio N° MSA-AL-04-412-10</t>
  </si>
  <si>
    <t>Transferencias de Capital de Instituciones Descentralizadas no Empresariales</t>
  </si>
  <si>
    <t>01,03,05,01,05</t>
  </si>
  <si>
    <t>Servicios de aseo de vías y sitios públicos</t>
  </si>
  <si>
    <t>RENTA DE ACTIVOS FINANCIEROS</t>
  </si>
  <si>
    <t>INTERESES SOBRE TÍTULOS VALORES</t>
  </si>
  <si>
    <t>Intereses sobre títulos valores del Gobierno Central</t>
  </si>
  <si>
    <t>INTERESES MORATORIOS</t>
  </si>
  <si>
    <t>Intereses moratorios por atraso en pago de impuestos</t>
  </si>
  <si>
    <t>Contrib. Pat. al Seguro de Salud de la C.C.S.S.</t>
  </si>
  <si>
    <t>Aporte Pat. Rég. Obligatorio Pensiones Complem.</t>
  </si>
  <si>
    <t>Contrib. Pat. a Otros Fondos Adm por Otros E.P.</t>
  </si>
  <si>
    <t>Administración de Inversiones Propias</t>
  </si>
  <si>
    <t>01,01,02,03,04</t>
  </si>
  <si>
    <t>01,02,00,05,03</t>
  </si>
  <si>
    <t>01,02,01,07,01</t>
  </si>
  <si>
    <t>01,02,01,08,08</t>
  </si>
  <si>
    <t>01,02,02,99,01</t>
  </si>
  <si>
    <t>01,03,05,01,99</t>
  </si>
  <si>
    <t>01,01,02,04,01</t>
  </si>
  <si>
    <t>Herramientas e instrumentos</t>
  </si>
  <si>
    <t>Mantenimiento y reparación de equipo</t>
  </si>
  <si>
    <t>01,02,05,01,04</t>
  </si>
  <si>
    <t>**,**,06,03,99</t>
  </si>
  <si>
    <t>**,**,06,04,02</t>
  </si>
  <si>
    <t>Impresión encuadernación y otros</t>
  </si>
  <si>
    <t>Serivicios Económicos y Sociales</t>
  </si>
  <si>
    <t xml:space="preserve">Intereses y Comisiones:                                                                            </t>
  </si>
  <si>
    <t>01,01,01,07,01</t>
  </si>
  <si>
    <t>Maquinaria y Equipo Diverso</t>
  </si>
  <si>
    <t>AMORTIZACIÓN (2)</t>
  </si>
  <si>
    <t>Elaborado por Alberto Vega Castro</t>
  </si>
  <si>
    <t>CUADRO No. 5</t>
  </si>
  <si>
    <t>TRANSFERENCIAS CORRIENTES Y DE CAPITAL A FAVOR DE ENTIDADES PRIVADAS SIN FINES DE LUCRO</t>
  </si>
  <si>
    <t>Contribución Patronal a otros fondos Adm por Otros E.P.</t>
  </si>
  <si>
    <t>Servicios</t>
  </si>
  <si>
    <t>Alquiler de edificios, locales y terrenos</t>
  </si>
  <si>
    <t>Alquiler de Maquinaria, Equipo y Mobiliario.</t>
  </si>
  <si>
    <t>Servicio de agua y alcantarillado</t>
  </si>
  <si>
    <t>Servicio de Telecomunicaciones</t>
  </si>
  <si>
    <t>Otros servicios básicos</t>
  </si>
  <si>
    <t xml:space="preserve">     Más:</t>
  </si>
  <si>
    <t>OTROS IMPUESTOS A LOS BIENES Y SERVICIOS</t>
  </si>
  <si>
    <t>**,**,00,02,02</t>
  </si>
  <si>
    <t>Textiles y vestuarios</t>
  </si>
  <si>
    <t>Compra Camiones Recolectores de Basura</t>
  </si>
  <si>
    <t>1-OF-1288-0507</t>
  </si>
  <si>
    <t>Adquisición de un  Ortofoto</t>
  </si>
  <si>
    <t>(1) Se clasifican dentro del Grupo Intereses sobre préstamos 3.02 (Verificar subpartida según entidad prestataria).</t>
  </si>
  <si>
    <t>(2) Se clasifican dentro del Grupo Amortización de préstamos 8.02 (Verificar subpartida según entidad prestataria).</t>
  </si>
  <si>
    <t>Código de gasto</t>
  </si>
  <si>
    <t>NOMBRE DEL BENEFICIARIO CLASIFICADO SEGÚN PARTIDA Y GRUPO DE EGRESOS</t>
  </si>
  <si>
    <t>Amortización Préstamos Inst. Desc. No Empresariales</t>
  </si>
  <si>
    <t>1,1,3,2,01,05,0,0,000</t>
  </si>
  <si>
    <t>01,01,00,02,01</t>
  </si>
  <si>
    <t>Productos de Papel, Cartón e Impresos</t>
  </si>
  <si>
    <t>01,01,02,99,04</t>
  </si>
  <si>
    <t>01,01,02,99,05</t>
  </si>
  <si>
    <t>01,01,02,99,99</t>
  </si>
  <si>
    <t>01,01,06,02,01</t>
  </si>
  <si>
    <t>Becas a Funcionarios</t>
  </si>
  <si>
    <t>**,**,06,02,01</t>
  </si>
  <si>
    <t>**,**,02,01,02</t>
  </si>
  <si>
    <t>**,**,01,99,05</t>
  </si>
  <si>
    <t>Impresión, Encuadernación y Otros.</t>
  </si>
  <si>
    <t>Actividades protocolarias y sociales</t>
  </si>
  <si>
    <t>02,23,00,00,03,01</t>
  </si>
  <si>
    <t>PROGRAMA I</t>
  </si>
  <si>
    <t>02,09,01,01,01,99</t>
  </si>
  <si>
    <t>02,09,01,01,03,03</t>
  </si>
  <si>
    <t>02,09,01,01,03,04</t>
  </si>
  <si>
    <t>01,02,00,03,04</t>
  </si>
  <si>
    <t>01,02,00,04,01</t>
  </si>
  <si>
    <t>01,02,00,04,05</t>
  </si>
  <si>
    <t>01,02,00,05,01</t>
  </si>
  <si>
    <t>Alquiler de Maquinaria, Equipo y Mobiliario</t>
  </si>
  <si>
    <t>Maderas y sus derivados</t>
  </si>
  <si>
    <t>Útiles y Materiales de Resguardo y Seguridad</t>
  </si>
  <si>
    <t>01,04,06,06,01</t>
  </si>
  <si>
    <t>Funcionario responsable:</t>
  </si>
  <si>
    <t>Puestos de confianza</t>
  </si>
  <si>
    <t>Otros</t>
  </si>
  <si>
    <t>Remuneraciones:</t>
  </si>
  <si>
    <t>Servicios:</t>
  </si>
  <si>
    <t>Intereses y Comisiones</t>
  </si>
  <si>
    <t>Bienes Duraderos</t>
  </si>
  <si>
    <t>Mantenimiento de edificios y locales</t>
  </si>
  <si>
    <t>Restricción al ejercicio</t>
  </si>
  <si>
    <t>Servicios Ciencias Económicas y Sociales</t>
  </si>
  <si>
    <t>Parques y Obras de Ornato</t>
  </si>
  <si>
    <t>22</t>
  </si>
  <si>
    <t>01,02,06,02,03</t>
  </si>
  <si>
    <t>Ayuda a Funcionarios</t>
  </si>
  <si>
    <t>Materiales y productos de plástico</t>
  </si>
  <si>
    <t>23</t>
  </si>
  <si>
    <t>25</t>
  </si>
  <si>
    <t>28</t>
  </si>
  <si>
    <t>29</t>
  </si>
  <si>
    <t>Otros Útiles, Materiales y Suministros</t>
  </si>
  <si>
    <t>ANEXO 3</t>
  </si>
  <si>
    <t>CALCULO DE LAS DIETAS A REGIDORES</t>
  </si>
  <si>
    <t>PRESUPUESTO PRECEDENTE:</t>
  </si>
  <si>
    <t>PRESUPUESTO EN ESTUDIO:</t>
  </si>
  <si>
    <t>PORCENTAJE DE AUMENTO DEL PRESUPUESTO</t>
  </si>
  <si>
    <t>PORCENTAJE QUE APRUEBA EL CONCEJO: (1)</t>
  </si>
  <si>
    <t>01,02,00,05,02</t>
  </si>
  <si>
    <t>Mantenimiento y Reparación Equipo y Mobiliario</t>
  </si>
  <si>
    <t>**,**,00,04,01</t>
  </si>
  <si>
    <t>**,**,04,**,**</t>
  </si>
  <si>
    <t>**,**,00,04,05</t>
  </si>
  <si>
    <t>**,**,05,**,**</t>
  </si>
  <si>
    <t>**,**,00,05,01</t>
  </si>
  <si>
    <t>**,**,06,**,**</t>
  </si>
  <si>
    <t>**,**,00,05,02</t>
  </si>
  <si>
    <t>**,**,07,**,**</t>
  </si>
  <si>
    <t>**,**,00,05,03</t>
  </si>
  <si>
    <t>**,**,08,**,**</t>
  </si>
  <si>
    <t>**,**,01,02,01</t>
  </si>
  <si>
    <t>**,**,09,**,**</t>
  </si>
  <si>
    <t>**,**,01,02,02</t>
  </si>
  <si>
    <t>**,**,01,02,03</t>
  </si>
  <si>
    <t>**,**,01,02,04</t>
  </si>
  <si>
    <t>01,01,**,**,**</t>
  </si>
  <si>
    <t>1,1,3,3,01,02,0,0,000</t>
  </si>
  <si>
    <t>SECCIÓN DE EGRESOS DETALLADOS GENERAL Y POR PROGRAMA</t>
  </si>
  <si>
    <t>01,01,00,04,05</t>
  </si>
  <si>
    <t>01,01,00,05,01</t>
  </si>
  <si>
    <t>01,01,00,05,02</t>
  </si>
  <si>
    <t>01,01,00,05,03</t>
  </si>
  <si>
    <t>**,**,00,03,01</t>
  </si>
  <si>
    <t>**,**,00,03,99</t>
  </si>
  <si>
    <t>**,**,01,01,02</t>
  </si>
  <si>
    <t>**,**,01,01,99</t>
  </si>
  <si>
    <t>**,**,01,02,99</t>
  </si>
  <si>
    <t>**,**,01,04,03</t>
  </si>
  <si>
    <t>02,23,00,01,99,05</t>
  </si>
  <si>
    <t>02,09,02,02,99,04</t>
  </si>
  <si>
    <t>02,09,02,02,99,99</t>
  </si>
  <si>
    <t>02,09,02,05,01,07</t>
  </si>
  <si>
    <t>02,22,00,01,08,02</t>
  </si>
  <si>
    <t>02,23,00,00,01,01</t>
  </si>
  <si>
    <t>02,23,00,00,03,03</t>
  </si>
  <si>
    <t>02,23,00,00,03,04</t>
  </si>
  <si>
    <t>02,23,00,00,03,99</t>
  </si>
  <si>
    <t>02,23,00,00,04,01</t>
  </si>
  <si>
    <t>02,23,00,00,04,05</t>
  </si>
  <si>
    <t>02,23,00,00,05,01</t>
  </si>
  <si>
    <t>02,23,00,00,05,02</t>
  </si>
  <si>
    <t>02,23,00,00,05,03</t>
  </si>
  <si>
    <t>02,23,00,01,06,01</t>
  </si>
  <si>
    <t>02,23,00,01,08,05</t>
  </si>
  <si>
    <t>02,23,00,02,01,01</t>
  </si>
  <si>
    <t>02,23,00,02,01,02</t>
  </si>
  <si>
    <t>02,23,00,02,04,02</t>
  </si>
  <si>
    <t>02,23,00,02,99,01</t>
  </si>
  <si>
    <t>06,04,04</t>
  </si>
  <si>
    <t>1-CC-1283-1206</t>
  </si>
  <si>
    <t>De acuerdo al artículo 20 del Código Municipal (1)</t>
  </si>
  <si>
    <t>Con las anualidades aprobadas</t>
  </si>
  <si>
    <t>Mas la anualidad del periodo</t>
  </si>
  <si>
    <t>ACTUAL</t>
  </si>
  <si>
    <t>PROPUESTO</t>
  </si>
  <si>
    <t xml:space="preserve">    Salario Base</t>
  </si>
  <si>
    <t xml:space="preserve">    Anualidades</t>
  </si>
  <si>
    <t>Terreno, Ampliación y Remodelación de Edificio</t>
  </si>
  <si>
    <t xml:space="preserve">Código Presupuestario </t>
  </si>
  <si>
    <t>03,02,00,02,03,06</t>
  </si>
  <si>
    <t>02,02,00,06,03,01</t>
  </si>
  <si>
    <t>Fecha:  30 Agosto, 2011</t>
  </si>
  <si>
    <t>PRESUPUESTO ORDINARIO PARA EL PERIODO 2012</t>
  </si>
  <si>
    <t>Para el Presupuesto Ordinario 2012 no se incluyeron aportes en especie para servicios y proyectos comunales</t>
  </si>
  <si>
    <t>SALARIO DEL ALCALDE I SEMESTRE 2012</t>
  </si>
  <si>
    <t>03,07,01,09,02,02</t>
  </si>
  <si>
    <t>02,10,01,00,01,05</t>
  </si>
  <si>
    <t>01,01,00,03,03</t>
  </si>
  <si>
    <t>01,01,00,03,04</t>
  </si>
  <si>
    <t>Decimo Tercer Mes</t>
  </si>
  <si>
    <t>Salario Escolar</t>
  </si>
  <si>
    <t>TRANSFERENCIAS DE CAPITAL A ENTIDADES PRIVADAS SIN FINES DE LUCRO</t>
  </si>
  <si>
    <t>**,**,02,03,02</t>
  </si>
  <si>
    <t>02,09,01,01,02,02</t>
  </si>
  <si>
    <t>02,09,01,01,02,04</t>
  </si>
  <si>
    <t>02,09,01,01,05,03</t>
  </si>
  <si>
    <t>Préstamos Directos de Instituciones Públicas Financieras</t>
  </si>
  <si>
    <t>Construcción Casa de la Cultura</t>
  </si>
  <si>
    <t>02,02,00,00,05,02</t>
  </si>
  <si>
    <t>02,02,00,00,05,03</t>
  </si>
  <si>
    <t>02,02,00,01,01,02</t>
  </si>
  <si>
    <t>02,02,00,01,02,99</t>
  </si>
  <si>
    <t>02,02,00,01,06,01</t>
  </si>
  <si>
    <t>02,02,00,01,08,05</t>
  </si>
  <si>
    <t>02,02,00,01,08,06</t>
  </si>
  <si>
    <t>02,02,00,01,09,99</t>
  </si>
  <si>
    <t>06,03,01</t>
  </si>
  <si>
    <t>Imp. específicos s/ la explotación recursos naturales y minerales</t>
  </si>
  <si>
    <t>Anexo Nº 6</t>
  </si>
  <si>
    <t xml:space="preserve">Intereses y Comisiones:                                                                             </t>
  </si>
  <si>
    <t>02,10,01,00,01,01</t>
  </si>
  <si>
    <t>02,10,01,00,03,01</t>
  </si>
  <si>
    <t>02,10,01,00,03,02</t>
  </si>
  <si>
    <t>02,10,01,00,03,03</t>
  </si>
  <si>
    <t>02,10,01,00,03,04</t>
  </si>
  <si>
    <t>02,10,01,00,04,01</t>
  </si>
  <si>
    <t>02,10,01,00,04,05</t>
  </si>
  <si>
    <t>02,10,01,00,05,02</t>
  </si>
  <si>
    <t>02,10,01,00,05,03</t>
  </si>
  <si>
    <t>05,02,01</t>
  </si>
  <si>
    <t>FINALIDAD DE LA TRANSFERENCIA</t>
  </si>
  <si>
    <t>Fundación GAD</t>
  </si>
  <si>
    <t>3-006-300-386</t>
  </si>
  <si>
    <t>Pago microbus para el traslado de personas con discapacidad</t>
  </si>
  <si>
    <t>Comité Local Cruz Roja</t>
  </si>
  <si>
    <t>Ley 4478, Art 1</t>
  </si>
  <si>
    <t>02,09,01,01,04,06</t>
  </si>
  <si>
    <t>02,09,02,01,01,99</t>
  </si>
  <si>
    <t>07,01,03</t>
  </si>
  <si>
    <t>02,09,01,00,03,04</t>
  </si>
  <si>
    <t>02,09,01,00,04,01</t>
  </si>
  <si>
    <t>02,09,01,00,04,05</t>
  </si>
  <si>
    <t>02,09,01,00,05,01</t>
  </si>
  <si>
    <t>02,09,01,00,05,02</t>
  </si>
  <si>
    <t>02,09,01,00,05,03</t>
  </si>
  <si>
    <t>02,10,01,01,06,01</t>
  </si>
  <si>
    <t>02,10,01,02,99,03</t>
  </si>
  <si>
    <t>02,09,01,02,99,03</t>
  </si>
  <si>
    <t>02,09,01,02,99,04</t>
  </si>
  <si>
    <t>02,09,01,01,04,99</t>
  </si>
  <si>
    <t>02,09,01,06,02,03</t>
  </si>
  <si>
    <t>02,09,01,03,02,03</t>
  </si>
  <si>
    <t>02,09,01,01,06,01</t>
  </si>
  <si>
    <t>01,01,01,03,03</t>
  </si>
  <si>
    <t>01,01,01,03,06</t>
  </si>
  <si>
    <t>**,**,01,03,02</t>
  </si>
  <si>
    <t>01,01,01,04,02</t>
  </si>
  <si>
    <t>1-REC-1221-1203</t>
  </si>
  <si>
    <t>1-CT-1207-1200</t>
  </si>
  <si>
    <t>Recolección de Basura</t>
  </si>
  <si>
    <t>Unidad Técnica de Gestión Vial</t>
  </si>
  <si>
    <t>Compra de Terreno y construcción para Predio Municipal</t>
  </si>
  <si>
    <t>Adquisición de Terreno y Edificio para Administración</t>
  </si>
  <si>
    <t>**,**,02,99,07</t>
  </si>
  <si>
    <t>ütiles y materiales de cocina y comedor</t>
  </si>
  <si>
    <t>02,23,00,01,09,99</t>
  </si>
  <si>
    <t>02,09,02,03,02,06</t>
  </si>
  <si>
    <t>Amort. Prést. De Inst. Desc. No Empresariales</t>
  </si>
  <si>
    <t>Transferencias Corrientes 10% conagebio y Fondo Áreas Prot.</t>
  </si>
  <si>
    <t>Protección Medio Ambiente</t>
  </si>
  <si>
    <t>**,**,01,04,99</t>
  </si>
  <si>
    <t>**,**,01,05,01</t>
  </si>
  <si>
    <t>01,01,01,01,03</t>
  </si>
  <si>
    <t>Alquiler de Equipo de Computo</t>
  </si>
  <si>
    <t>02,03,00,02,01,04</t>
  </si>
  <si>
    <t>02,04,00,02,02,02</t>
  </si>
  <si>
    <t>02,09,01,01,03,02</t>
  </si>
  <si>
    <t>Publicidad y propaganda</t>
  </si>
  <si>
    <t>Int. moratorios atraso en pago impuestos</t>
  </si>
  <si>
    <t>Transf. corrientes de Órganos Desc.</t>
  </si>
  <si>
    <t>Transf Corr de Instit Desc. no Empresariales</t>
  </si>
  <si>
    <t>Transf de capital del Gobierno Central</t>
  </si>
  <si>
    <t>Unidad Técnica Gestión Vial</t>
  </si>
  <si>
    <t>Recursos Ley 8114</t>
  </si>
  <si>
    <t>Transf Capital de Instit Desc no Empresariales</t>
  </si>
  <si>
    <t>Prést Directos de Instituciones Públicas Financieras</t>
  </si>
  <si>
    <t>Totales</t>
  </si>
  <si>
    <t xml:space="preserve">Transferencia Femetron </t>
  </si>
  <si>
    <t>Repuestos y accesorios</t>
  </si>
  <si>
    <t>Útiles y Mat. Of y Comp.</t>
  </si>
  <si>
    <t>Prod. Papel e Impresos</t>
  </si>
  <si>
    <t>TRANSFERENCIAS CORRIENTES</t>
  </si>
  <si>
    <t xml:space="preserve"> </t>
  </si>
  <si>
    <t>TRANSFERENCIAS CORRIENTES DEL SECTOR PUBLICO</t>
  </si>
  <si>
    <t>Transferencias corrientes de Órganos Desconcentrados</t>
  </si>
  <si>
    <t>Transferencias corrientes de Instituciones Descentralizadas no Empresariales</t>
  </si>
  <si>
    <t>TRANSFERENCIAS DE CAPITAL</t>
  </si>
  <si>
    <t>TRANSFEREN  CAPITAL DEL SECTOR PUBLICO</t>
  </si>
  <si>
    <t>Transferencias de capital del Gobierno Central</t>
  </si>
  <si>
    <t>Imp. sobre Bienes Inmuebles</t>
  </si>
  <si>
    <t>Registro Deudas Fondos y Transferencias</t>
  </si>
  <si>
    <t>Vías de Comunicación</t>
  </si>
  <si>
    <t>Dirección Técnica y Estudios</t>
  </si>
  <si>
    <t>Servicio de Cementerios</t>
  </si>
  <si>
    <t>Imp. explotación rec nat. y minerales</t>
  </si>
  <si>
    <t>Imp específicos sobre la construcción</t>
  </si>
  <si>
    <t>**,**,02,03,05</t>
  </si>
  <si>
    <t>01,02,01,04,99</t>
  </si>
  <si>
    <t>01,02,01,04,02</t>
  </si>
  <si>
    <t>**,**,01,07,03</t>
  </si>
  <si>
    <t>Gastos de representación</t>
  </si>
  <si>
    <t>**,**,02,99,02</t>
  </si>
  <si>
    <t>Mantenimeinto de Parques</t>
  </si>
  <si>
    <t>Parques y Ornato</t>
  </si>
  <si>
    <r>
      <t xml:space="preserve">Yo </t>
    </r>
    <r>
      <rPr>
        <b/>
        <sz val="12"/>
        <rFont val="Arial"/>
        <family val="2"/>
      </rPr>
      <t>Alberto Vega Castro</t>
    </r>
    <r>
      <rPr>
        <sz val="12"/>
        <rFont val="Arial"/>
        <family val="2"/>
      </rPr>
      <t xml:space="preserve"> hago constar que los datos suministrados anteriormente corresponden a las aplicaciones dadas por la Municipalidad a la totalidad de los recursos con origen específico incorporados en el Presupuesto Ordinario 2012.</t>
    </r>
  </si>
  <si>
    <t>Bienes Duraderos:</t>
  </si>
  <si>
    <t>Mant. rutinario en calles de asfalto y concreto</t>
  </si>
  <si>
    <t>Act/Serv/Grupo</t>
  </si>
  <si>
    <t>II</t>
  </si>
  <si>
    <t>I</t>
  </si>
  <si>
    <t>Administración General</t>
  </si>
  <si>
    <t>04</t>
  </si>
  <si>
    <t>09</t>
  </si>
  <si>
    <t>III</t>
  </si>
  <si>
    <t xml:space="preserve">TOTAL </t>
  </si>
  <si>
    <t>02,02,00,01,99,05</t>
  </si>
  <si>
    <t>02,02,00,02,01,01</t>
  </si>
  <si>
    <t>02,02,00,02,04,02</t>
  </si>
  <si>
    <t>02,02,00,02,99,04</t>
  </si>
  <si>
    <t>02,02,00,02,99,05</t>
  </si>
  <si>
    <t>02,02,00,02,99,06</t>
  </si>
  <si>
    <t>02,02,00,03,02,03</t>
  </si>
  <si>
    <t>02,02,00,03,02,06</t>
  </si>
  <si>
    <t>02,02,00,06,02,03</t>
  </si>
  <si>
    <t>02,02,00,08,02,03</t>
  </si>
  <si>
    <t>02,02,00,08,02,06</t>
  </si>
  <si>
    <t>02,03,00,00,01,01</t>
  </si>
  <si>
    <t>02,03,00,00,01,05</t>
  </si>
  <si>
    <t>02,03,00,00,02,01</t>
  </si>
  <si>
    <t>02,03,00,00,03,01</t>
  </si>
  <si>
    <t>02,03,00,00,03,03</t>
  </si>
  <si>
    <t>02,03,00,00,03,04</t>
  </si>
  <si>
    <t>02,03,00,00,03,99</t>
  </si>
  <si>
    <t>02,09,01,01,08,06</t>
  </si>
  <si>
    <t>02,09,01,01,08,07</t>
  </si>
  <si>
    <t>Mant. Y reparación de equipo y mob. De oficina</t>
  </si>
  <si>
    <t>02,09,01,01,08,08</t>
  </si>
  <si>
    <t>Mantenimiento y reparación de equipo de comp y sitemas</t>
  </si>
  <si>
    <t>02,09,01,02,01,01</t>
  </si>
  <si>
    <t>02,09,02,01,05,01</t>
  </si>
  <si>
    <t>02,09,02,01,04,99</t>
  </si>
  <si>
    <t>02,10,01,01,03,03</t>
  </si>
  <si>
    <t>02,10,01,02,01,04</t>
  </si>
  <si>
    <t>Tintas pinturas y diluyentes</t>
  </si>
  <si>
    <t>02,23,00,01,01,99</t>
  </si>
  <si>
    <t>02,23,00,01,03,03</t>
  </si>
  <si>
    <t>Impresión encuadernación y Otros</t>
  </si>
  <si>
    <t>02,23,00,01,08,06</t>
  </si>
  <si>
    <t>Mant, y reparación Equipo de Comunicación</t>
  </si>
  <si>
    <t>02,23,00,02,99,05</t>
  </si>
  <si>
    <t>02,23,00,02,99,99</t>
  </si>
  <si>
    <t>02,23,00,02,99,02</t>
  </si>
  <si>
    <t>Útiles, materiales medico hospitalario y de investigación</t>
  </si>
  <si>
    <t>02,25,00,01,07,02</t>
  </si>
  <si>
    <t>02,25,00,02,03,03</t>
  </si>
  <si>
    <t>02,25,00,02,03,06</t>
  </si>
  <si>
    <t>02,25,00,02,03,99</t>
  </si>
  <si>
    <t>02,25,00,02,99,01</t>
  </si>
  <si>
    <t>02,25,00,02,99,99</t>
  </si>
  <si>
    <t>Otros útiles , materiales y suministros</t>
  </si>
  <si>
    <t>02,25,00,05,01,03</t>
  </si>
  <si>
    <t>Para el año 2012, según oficio del IFAM Nº DAI-1038-SCF-333-2011 del 29 de junio del 2011,  el ingreso por  concepto  Impuesto de la Ley sobre  Venta de Licores es la suma de  ¢5,752,475,00</t>
  </si>
  <si>
    <t>3,1,1,6,00,00,0,0,000</t>
  </si>
  <si>
    <t>01,01,01,08,08</t>
  </si>
  <si>
    <t>Mantenimiento y reparación de equipo de computo y sistemas de información</t>
  </si>
  <si>
    <t xml:space="preserve">Según estudio realizado por la Dirección de Hacienda, se estima que los ingresos para el año 2012 ascenderán a  ¢2.666,919,568.00. La presunción se basa principalmente en el crecimiento de la base imponible durante el año y en el proceso de avalúos realizados en el Cantón. </t>
  </si>
  <si>
    <t xml:space="preserve">A continuación se muestra un gráfico de la recaudación del Impuesto de Bienes Inmuebles desde el año 2004 incluyendo la proyección de los últimos cinco meses del 2011 y el año 2012 completo. </t>
  </si>
  <si>
    <t>Se prevé para el año 2012 5,56% menor para el Impuesto al traspaso de bienes inmuebles. Dada la condición de la economía para el presente año y que no se esperan cambios importantes en el sector de los bienes raíces, se consideró un comportamiento similar para el próximo año.</t>
  </si>
  <si>
    <t>Con base en lo establecido en el Art. 1 de la Ley 8246, que reforma el Art. 40 del Código de Minería los concesionarios de canteras,  pagarán a la Municipalidad correspondiente el equivalente a un 30% del monto mensual que se cancela por Impuesto de Ventas.
Se estima el ingreso por concepto de Canteras con base en los ingresos de los años anteriores. A continuación se muestra el comportamiento de los ingresos en los últimos siete años. Debido a la disminución en el sector de la construcción se espera una baja en el consumo de agregados lo cual afecta la recaudación de impuestos a la explotación de tajos.</t>
  </si>
  <si>
    <t>Se plantea el mismo monto de ingresos por impuesto sobre la construcción para el periodo 2012 tomando en cuenta el desempeño de la economía en el año 2011 y que no se espera un crecimiento importante para el año 2012. Se utiliza el método de "Estimación Regresión Potencial" más un monto adicional.</t>
  </si>
  <si>
    <t>Se presupuesta la suma de ¢1,155,592,999.62 por concepto de impuesto de patentes, 8% superior al año 2011, con el propósito de reconocer los efectos de la crisis económica durante el presente año. Se utiliza el método de "Regresión logarítmica" en la proyección.</t>
  </si>
  <si>
    <t xml:space="preserve">Se proyecta la recaudación de ¢626,767,668.30 correspondiente al servicio de recolección y disposición de desechos sólidos considerando la cantidad de contribuyentes y la tasa que se cobra para cada una de las categorías así como el pendiente de cobro que se espera recuperar y que con relación al total puesto al cobro, como se muestra en el segundo cuadro de éste apartado, asciende al 75%. </t>
  </si>
  <si>
    <t>Dado que se suministra el servicio de aseo de vías a 10952 metros lineales de frente de propiedad a ¢210,00 por metro, por mes, se espera  una recaudación de ¢27,599,040.00.</t>
  </si>
  <si>
    <t>Para el 2011, se empezará el cobro del Servicio de Mantenimiento de Parques y Zonas Verdes. El costo redondeado del servicio sera por cada ¢100,000,00 vaolor de la propiedad se cobrará ¢2,50, por lo tanto, se espera recaudar para el 2012 la suma de ¢24,483,339,20.</t>
  </si>
  <si>
    <t xml:space="preserve">Estos ingresos son producto de la inversión de los recursos que se mantienen  ociosos, de acuerdo con el flujo de caja de la Municipalidad, lo anterior para cumplir con el principio de gestión financiera, que se refiere a  que la administración de los recursos financieros del sector público se orientará a los intereses generales de la sociedad, atendiendo los principios de economía, eficacia y eficiencia con sometimiento del pleno derecho. </t>
  </si>
  <si>
    <t>Para el presupuesto 2012 se esta incluyendo la suma de ¢94,037,359.90,00 de colones por concepto de intereses moratorios en pago de impuestos. Con esta propuesta se asume un crecimiento del 5,68% con relación a los ingresos esperados en el 2012.</t>
  </si>
  <si>
    <t>Se presupuesta la suma suma de  ¢ 6,332,972.50. Se incluye la base legal en la Ley 7331, Art. 217 para el ingreso del Departamento de Presupuesto del  Consejo de Seguridad Vial, según consta en el Oficio DF-1161. Además se presupuesta la suma de ¢253,340,00 como parte del un Presupuesto Adicional para del periodo 2012 para el Comité Cantonal de la Persona Jovén, según consta en memorandum enviado vía correo electrónico, y la suma de ¢987,326,30 monto correspondiente a transferir para el período 2012  para el Comité Cantonal de la Persona Jóven.</t>
  </si>
  <si>
    <t>Otros Materiales y Usos de Construcción</t>
  </si>
  <si>
    <t xml:space="preserve">NUMERO DE </t>
  </si>
  <si>
    <t xml:space="preserve">VALOR </t>
  </si>
  <si>
    <t>VALOR</t>
  </si>
  <si>
    <t>SESIONES</t>
  </si>
  <si>
    <t>ANUAL</t>
  </si>
  <si>
    <t>REGIDORES</t>
  </si>
  <si>
    <t>DIETA ACTUAL</t>
  </si>
  <si>
    <t>DIETA PROPUESTA</t>
  </si>
  <si>
    <t>ORDI-EXTRA</t>
  </si>
  <si>
    <t>DIETAS POR COMISIÓN (ADJUNTAR DETALLE)</t>
  </si>
  <si>
    <t>03,02,01,01,00,05,02</t>
  </si>
  <si>
    <t>03,02,01,01,00,05,03</t>
  </si>
  <si>
    <t>03,02,01,01,01,04,03</t>
  </si>
  <si>
    <t>03,02,01,01,01,06,01</t>
  </si>
  <si>
    <t>03,02,01,01,01,08,05</t>
  </si>
  <si>
    <t>03,02,01,01,01,08,99</t>
  </si>
  <si>
    <t>03,02,01,01,01,09,99</t>
  </si>
  <si>
    <t>03,02,01,01,02,01,01</t>
  </si>
  <si>
    <t>03,02,01,01,06,02,03</t>
  </si>
  <si>
    <t>03,02,01,02,05,02,02</t>
  </si>
  <si>
    <t>03,02,01,03,05,02,02</t>
  </si>
  <si>
    <t>03,02,01,04,05,02,02</t>
  </si>
  <si>
    <t>01,01,00,02,05</t>
  </si>
  <si>
    <t>Dietas</t>
  </si>
  <si>
    <t>01,01,01,04,06</t>
  </si>
  <si>
    <t>01,01,01,05,01</t>
  </si>
  <si>
    <t>Transporte dentro del País</t>
  </si>
  <si>
    <t>01,01,01,05,02</t>
  </si>
  <si>
    <t>Viáticos dentro del País</t>
  </si>
  <si>
    <t>01,01,01,07,02</t>
  </si>
  <si>
    <t>Actividades Protocolarias y sociales</t>
  </si>
  <si>
    <t>01,01,01,08,01</t>
  </si>
  <si>
    <t>Mantenimiento de Edificios y Locales</t>
  </si>
  <si>
    <t>**,**,00,02,05</t>
  </si>
  <si>
    <t>01,01,01,08,05</t>
  </si>
  <si>
    <t>Mantenimiento y Reparación de Equipo de Transporte</t>
  </si>
  <si>
    <t>01,01,01,08,06</t>
  </si>
  <si>
    <t>Mantenimiento y Reparación de Equipo Comunicación</t>
  </si>
  <si>
    <t>01,01,01,08,07</t>
  </si>
  <si>
    <t>Contrib. Patronal Banco Pop 0,5%</t>
  </si>
  <si>
    <t>Contrib. Patronal Seguro Pensiones 4,75%</t>
  </si>
  <si>
    <t>Contrib. Pat. a Otros Fondos Adm por Otros E.P. 3%</t>
  </si>
  <si>
    <t>**,**,02,01,99</t>
  </si>
  <si>
    <t>**,**,02,02,03</t>
  </si>
  <si>
    <t>**,**,02,03,01</t>
  </si>
  <si>
    <t>CÓDIGO</t>
  </si>
  <si>
    <t>MONTO</t>
  </si>
  <si>
    <t>1,1,2,1,00,00,0,0,000</t>
  </si>
  <si>
    <t>IMPUESTOS ESPECÍFICOS SOBRE LA PRODUCCIÓN Y CONSUMO DE BIENES Y SERVICIOS</t>
  </si>
  <si>
    <t>Impuestos específicos sobre la explotación de recursos naturales y minerales</t>
  </si>
  <si>
    <t>Impuestos específicos sobre la construcción</t>
  </si>
  <si>
    <t>Otros impuestos específicos a los servicios de diversión y esparcimiento.</t>
  </si>
  <si>
    <t>Materiales y Productos Minerales y Asfálticos</t>
  </si>
  <si>
    <t>02,29,00,01,04,99</t>
  </si>
  <si>
    <t xml:space="preserve">Lic. Profesionales, Comerc y otros Serv. </t>
  </si>
  <si>
    <t>Patentes Municipales</t>
  </si>
  <si>
    <t>Transferencias ACUMUNI y compra de útiles a hijos de funcionarios según Convención Colectiva</t>
  </si>
  <si>
    <t>Materiales y suministros:</t>
  </si>
  <si>
    <t>06,01</t>
  </si>
  <si>
    <t>02,10,01,00,05,01</t>
  </si>
  <si>
    <t>01,03,01,04,99</t>
  </si>
  <si>
    <t>3,1,1,3,00,00,0,0,000</t>
  </si>
  <si>
    <t>02,09,01,01,01,03</t>
  </si>
  <si>
    <t>Alquiler de equipo de cómputo</t>
  </si>
  <si>
    <t>Financiamiento  transporte para jóvenes con discapacidad.</t>
  </si>
  <si>
    <t>Centro de Enseñanza Especial de Santa Ana</t>
  </si>
  <si>
    <t>3-008-126782</t>
  </si>
  <si>
    <t>Ley 7600, artículos 5 y 9.</t>
  </si>
  <si>
    <t>Ley 5338, artículo 18.</t>
  </si>
  <si>
    <t>Asociación Centro Diurno Joaquín y Ana</t>
  </si>
  <si>
    <t>3-002-391315</t>
  </si>
  <si>
    <t>02,03,00,00,04,01</t>
  </si>
  <si>
    <t>02,03,00,00,04,05</t>
  </si>
  <si>
    <t>02,03,00,00,05,01</t>
  </si>
  <si>
    <t>02,03,00,00,05,02</t>
  </si>
  <si>
    <t>02,03,00,00,05,03</t>
  </si>
  <si>
    <t>02,03,00,01,01,02</t>
  </si>
  <si>
    <t>Mant. Y Rep. De Equipo y Mobiliario de Oficina</t>
  </si>
  <si>
    <t>01,01,01,09,99</t>
  </si>
  <si>
    <t>01,01,01,99,05</t>
  </si>
  <si>
    <t>Deducibles</t>
  </si>
  <si>
    <t>01,01,02,01,02</t>
  </si>
  <si>
    <t>Productos Farmaceuticos y Medicinales</t>
  </si>
  <si>
    <t>01,01,02,01,04</t>
  </si>
  <si>
    <t>01,01,02,02,03</t>
  </si>
  <si>
    <t>01,01,02,04,02</t>
  </si>
  <si>
    <t>Repuestos y Accesorios</t>
  </si>
  <si>
    <t>01,01,02,99,03</t>
  </si>
  <si>
    <t>01,01,00,02,03</t>
  </si>
  <si>
    <t>Disponibilidad Laboral</t>
  </si>
  <si>
    <t>Intereses S/Préstamos Inst. Desc. No Empresariales</t>
  </si>
  <si>
    <t>Para el servicio de Cementerio se presupuesto con base en las últimas tasas actualizadas y conforme la cantidad de alquileres de bóvedas y servcio de mantenimiento prestado en el camposanto. El siguiente cuadro muestra los ingresos.</t>
  </si>
  <si>
    <t>(2) Aportar la base legal</t>
  </si>
  <si>
    <t>02,10,02,01,03,02</t>
  </si>
  <si>
    <t>02,10,02,01,03,03</t>
  </si>
  <si>
    <t>02,10,02,01,04,04</t>
  </si>
  <si>
    <t xml:space="preserve">(3)  Debe ubicarse en la relación de puestos. </t>
  </si>
  <si>
    <t>(4) Debe clasificarse dentro de incentivos salariales en el la subpartida 0.03.02</t>
  </si>
  <si>
    <t>(5) Debe clasificarse como Gastos de representación personal en la subpartida 0.99.01</t>
  </si>
  <si>
    <t>Elaborado por_____________________________________________</t>
  </si>
  <si>
    <t>Fecha:___________________________________</t>
  </si>
  <si>
    <t>Educativos, Culturales y Deportivos</t>
  </si>
  <si>
    <t>Servicios Sociales y Complementarios</t>
  </si>
  <si>
    <t>Seguridad y Vigilancia en la Comunidad</t>
  </si>
  <si>
    <t>Atención de Emergencias Cantonales</t>
  </si>
  <si>
    <t>1,1,2,1,01,00,0,0,000</t>
  </si>
  <si>
    <t>Impuesto sobre la Propiedad de Bienes Inmuebles Ley 7729</t>
  </si>
  <si>
    <t>Fecha: 29/09/2010</t>
  </si>
  <si>
    <t>DIFERENCIA (*)</t>
  </si>
  <si>
    <t>2,4,1,2,00,00,0,0,000</t>
  </si>
  <si>
    <t>Transferencias de capital de Organos Desconcentrados</t>
  </si>
  <si>
    <t xml:space="preserve">I </t>
  </si>
  <si>
    <t>Amortización Préstamos Inst. Púb. Financieras</t>
  </si>
  <si>
    <t>Intereses S/Préstamos Inst. Púb. Financieras</t>
  </si>
  <si>
    <t>TOTALES POR EL OBJETO DEL GASTO</t>
  </si>
  <si>
    <t xml:space="preserve">     </t>
  </si>
  <si>
    <t>REMUNERACIONES</t>
  </si>
  <si>
    <t>SERVICIOS</t>
  </si>
  <si>
    <t>Transferencia Órgano Normalización Técnica ONT 1% IBI</t>
  </si>
  <si>
    <t>Transferencia 0.5% Consejo Rehabilitación</t>
  </si>
  <si>
    <t>2,4,1,3,00,00,0,0,000</t>
  </si>
  <si>
    <t>Aporte Pat. Rég. Oblig. Pensiones Complem. 1,5%</t>
  </si>
  <si>
    <t>01,01,00,01,03</t>
  </si>
  <si>
    <t>01,01,02,01,01</t>
  </si>
  <si>
    <t>PRESUPUESTO ORDINARIO 2012</t>
  </si>
  <si>
    <t>MATERIALES Y SUMINISTROS</t>
  </si>
  <si>
    <t>INTERESES Y COMISIONES</t>
  </si>
  <si>
    <t>ACTIVOS FINANCIEROS</t>
  </si>
  <si>
    <t>BIENES DURADEROS</t>
  </si>
  <si>
    <t>AMORTIZACIÓN</t>
  </si>
  <si>
    <t>CUENTAS ESPECIALES</t>
  </si>
  <si>
    <t>DETALLE GENERAL DE EGRESOS</t>
  </si>
  <si>
    <t>CUENTA</t>
  </si>
  <si>
    <t>PRESUPUESTO</t>
  </si>
  <si>
    <t>Aportes en especie para servicios y proyectos comunales.</t>
  </si>
  <si>
    <t>BENEFICIARIO</t>
  </si>
  <si>
    <t>TOTAL (Debe ser igual al Servicio 31: Aportes en especie para servicios y proyectos).</t>
  </si>
  <si>
    <t>Servicio de Agua y alcantarillado</t>
  </si>
  <si>
    <t>01,01,01,02,01</t>
  </si>
  <si>
    <t>01,01,01,02,02</t>
  </si>
  <si>
    <t>Servicio de Energía Eléctrica</t>
  </si>
  <si>
    <t>01,01,01,02,04</t>
  </si>
  <si>
    <t>01,01,01,02,03</t>
  </si>
  <si>
    <t>Servicio de Correo</t>
  </si>
  <si>
    <t>01,01,01,03,01</t>
  </si>
  <si>
    <t>Publicidad y Propaganda</t>
  </si>
  <si>
    <t>Comisiones y Gastos por Servicios Financieros y Com.</t>
  </si>
  <si>
    <t>01,01,01,03,02</t>
  </si>
  <si>
    <t>Ley 7794-artículo 62</t>
  </si>
  <si>
    <t>Programa de alimentación.</t>
  </si>
  <si>
    <t>Hogar de Ancianos de Piedades</t>
  </si>
  <si>
    <t>3-006-071096</t>
  </si>
  <si>
    <t>Transferencia FUSAVO</t>
  </si>
  <si>
    <t>05,02,02</t>
  </si>
  <si>
    <t>TOTAL DE INGRESOS</t>
  </si>
  <si>
    <t>Transferencia Juntas de Educación 10% IBI</t>
  </si>
  <si>
    <t>01,01,00,02,02</t>
  </si>
  <si>
    <t>Recargo Funciones</t>
  </si>
  <si>
    <t>01,03,05,01,03</t>
  </si>
  <si>
    <t>01,03,05,01,04</t>
  </si>
  <si>
    <t>Servicios Especiales</t>
  </si>
  <si>
    <t>1,1,3,2,02,03,2,0,000</t>
  </si>
  <si>
    <t>1,1,3,3,00,00,0,0,000</t>
  </si>
  <si>
    <t>1,1,3,3,01,00,0,0,000</t>
  </si>
  <si>
    <t>1,1,9,0,00,00,0,0,000</t>
  </si>
  <si>
    <t>1,1,9,1,00,00,0,0,000</t>
  </si>
  <si>
    <t>1,1,9,1,02,00,0,0,000</t>
  </si>
  <si>
    <t>1,3,0,0,00,00,0,0,000</t>
  </si>
  <si>
    <t>1,3,1,0,00,00,0,0,000</t>
  </si>
  <si>
    <t>Financiamiento de operaciones del Comité Local de Cruz Roja de Santa Ana.</t>
  </si>
  <si>
    <t>3-002-045433</t>
  </si>
  <si>
    <t>Materiales y Suministros:</t>
  </si>
  <si>
    <t>Centro Agrícola Cantonal Rec. Asistencia Técnica</t>
  </si>
  <si>
    <t>Se presupuesta la suma de ¢8,000,00 para la cuenta de Transferencias de Capital a Instituciones Descentralizadas no Empresariales, las tranferencias se detallan en el siguiente cuadro:</t>
  </si>
  <si>
    <t>**,**,03,02,06</t>
  </si>
  <si>
    <t>Textiles y Vestuarios</t>
  </si>
  <si>
    <t>06</t>
  </si>
  <si>
    <t>Transferencia ACUMUNI Adm. General-Auditoría</t>
  </si>
  <si>
    <t>Materiales y Productos Metálicos</t>
  </si>
  <si>
    <t>Madera y sus Derivados</t>
  </si>
  <si>
    <t>Materiales y Productos de Plásticos</t>
  </si>
  <si>
    <t>Aporte Comité Local Cruz Roja 1,5% Ingresos</t>
  </si>
  <si>
    <t>02,28,00,01,04,03</t>
  </si>
  <si>
    <t>03,07,00,05,03,01</t>
  </si>
  <si>
    <t>Aporte Comité Local de Cruz Roja 1,5%</t>
  </si>
  <si>
    <t>Transferencia Femetron</t>
  </si>
  <si>
    <t>Equipo y Mobiliario de Oficina</t>
  </si>
  <si>
    <t>Eq. Y Prog. De Cómputo</t>
  </si>
  <si>
    <t>Maquinaria y equipo diverso</t>
  </si>
  <si>
    <t>Vías de Comunicación Terrestre</t>
  </si>
  <si>
    <t>Papel, cartón e Impresos</t>
  </si>
  <si>
    <t>02,09,01,00,01,03</t>
  </si>
  <si>
    <t>02,09,01,08,02,03</t>
  </si>
  <si>
    <t>02,09,01,00,03,03</t>
  </si>
  <si>
    <t>02,23,00,02,99,03</t>
  </si>
  <si>
    <t>02,23,00,02,99,04</t>
  </si>
  <si>
    <t>02,23,00,02,99,06</t>
  </si>
  <si>
    <t>02,23,00,05,01,04</t>
  </si>
  <si>
    <t>02,23,00,05,01,05</t>
  </si>
  <si>
    <t>02,23,00,06,02,03</t>
  </si>
  <si>
    <t>02,25,00,01,01,02</t>
  </si>
  <si>
    <t>02,25,00,01,04,03</t>
  </si>
  <si>
    <t>02,25,00,01,05,01</t>
  </si>
  <si>
    <t>02,25,00,01,05,02</t>
  </si>
  <si>
    <t>Préstamos Directos de Instituciones Descentralizadas no Empresariales</t>
  </si>
  <si>
    <t>01,01,09,02,01</t>
  </si>
  <si>
    <t>Sumas libres sin asignación presupuestaria</t>
  </si>
  <si>
    <t>**,**,09,02,01</t>
  </si>
  <si>
    <t>02,09,01,09,02,01</t>
  </si>
  <si>
    <t>Transferencias de Capital de Órganos Desconcentrados</t>
  </si>
  <si>
    <t>Se presupuesta la suma de ¢180,000,000,00 para la construcción y equipamiento de un Centro de Cuido y Desarrollo Infantil (CEDUCI), según oficio  N°PE-1292-08-2011,</t>
  </si>
  <si>
    <t>Para el año 2012 se presupuesta la suma de ¢10,995,800,00 correspondiente a la Ley Nº 6909, Impuesto sobre cada Vehículo Automotor, donde se indica que el IFAM debe distribuir entre todas las municipalidades según su población, según Oficio del IFAM Nº DAI-1038-SCF-333-2011 del 29 de junio del 2011.</t>
  </si>
  <si>
    <t xml:space="preserve">Se presupuesta la suma de ¢1,094,310,911,13, para incluir recursos en las cuentas de remuneraciones básicas y eventuales, incentivos salariales, contribuciones obrero patronales al desarrollo y la seguridad social y contribuciones patronales a fondos de pensiones  y otros fondos de capitalización de la Administración y Auditoría, además se incluyó una provisión del 6% para el pago del aumento de salarios para el período presupuestario 2012, todo lo anterior según la información indicada en la Relación de Puestos 2012, suministrada por la Administradora de Salarios. </t>
  </si>
  <si>
    <t>Se presupuesta la suma de ¢859,291,679,50, para incluir recursos en las cuentas de remuneraciones básicas y eventuales, incentivos salariales, contribuciones obrero patronales al desarrollo y la seguridad social y contribuciones patronales a fondos de pensiones  y otros fondos de capitalización de Aseo de Vías, Recolección de Basura, Mantenimiento de Caminos y Calles, Cementerios, Parques y Obras y Ornato, del EMAI, Servicios Sociales y Complementarios, Policía Municipal y Medio Ambiente,  además se incluyó una provisión del 6% para el pago del aumento de salarios para el período presupuestario 2012, todo lo anterior según la información indicada en la Relación de Puestos 2012, suministrada por la Administradora de Salarios.</t>
  </si>
  <si>
    <t>Se presupuesta la suma de ¢33,400,000,00, para incluir recursos en las cuentas de maquinaria, equipo y mobiliario, construcciones, adiciones y mejoras, bienes preexistentes y bienes duraderos diversos, para cubrir los gastos de la Administración y Auditoría. Además se presupuesta la suma de ¢300,000,000,00 para la Adquisición de Terreno y Edificio para Administración</t>
  </si>
  <si>
    <t>Se incluye la suma de ¢1,271,237,629,92 para incluir recursos a las cuentas de equipo de comunicación. Equipo y mobiliario de oficina, equipo y programas de cómputo, maquinaria y equipo diverso para hacer frente a los gastos de la Dirección Técnica y Estudios, además se incluyen para los siguientes proyectos:</t>
  </si>
  <si>
    <t>Cuentas Espaciales</t>
  </si>
  <si>
    <t>Se presupuesta la suma de ¢68,894,644,62 en la cuenta de Sumas Libres sin asignación presupuestaria de la Administración, correspondiente a la suma de las plazas de Servicios Especiales que fueron impronadas por la Contraloría General de la República, según Oficio N° 12211,</t>
  </si>
  <si>
    <t>Se presupuesta la suma de ¢7,290,296,60 en la cuenta de Sumas libres sin asignación presupuestaria, por la plaza de Servicios Especiales del EMAI, la cual fue improbada por la Contraloría General de la República según Oficio N° 12221,</t>
  </si>
  <si>
    <t>codigo ingreso</t>
  </si>
  <si>
    <t>01,02,02,99,99</t>
  </si>
  <si>
    <t>Otros útilies materiales y suministros</t>
  </si>
  <si>
    <t>06,02,02</t>
  </si>
  <si>
    <t>06,03,99</t>
  </si>
  <si>
    <t>**,**,05,01,01</t>
  </si>
  <si>
    <t>Alimentos y Bebidas</t>
  </si>
  <si>
    <t>02,01,00,02,99,06</t>
  </si>
  <si>
    <t>02,01,00,06,02,03</t>
  </si>
  <si>
    <t>02,01,00,02,01,99</t>
  </si>
  <si>
    <t>02,02,00,00,01,01</t>
  </si>
  <si>
    <t>02,02,00,00,01,05</t>
  </si>
  <si>
    <t>02,02,00,00,02,01</t>
  </si>
  <si>
    <t>02,02,00,00,03,01</t>
  </si>
  <si>
    <t>02,02,00,00,03,03</t>
  </si>
  <si>
    <t>02,02,00,00,03,04</t>
  </si>
  <si>
    <t>02,02,00,00,03,99</t>
  </si>
  <si>
    <t>02,02,00,00,04,01</t>
  </si>
  <si>
    <t>02,02,00,00,04,05</t>
  </si>
  <si>
    <t>02,02,00,00,05,01</t>
  </si>
  <si>
    <t>Auditoria</t>
  </si>
  <si>
    <t>Servicios de Vigilancia en la Comunidad</t>
  </si>
  <si>
    <t>Por Incumplimiento de Deberes de Propietarios Bienes Inmuebles</t>
  </si>
  <si>
    <t>Aporte al Comité Local de Cruz Roja de Santa Ana</t>
  </si>
  <si>
    <t>Otros Servicios de Gestión y Apoyo</t>
  </si>
  <si>
    <t>Otras prestaciones a terceras personas</t>
  </si>
  <si>
    <t>Transferencias corrientes a fundaciones</t>
  </si>
  <si>
    <t>Indemnizaciones</t>
  </si>
  <si>
    <t>Reintegros o devoluciones</t>
  </si>
  <si>
    <t>Transporte de bienes.</t>
  </si>
  <si>
    <t>Tintas, pinturas y Diluyentes.</t>
  </si>
  <si>
    <t>Contrib. Pat. al Seg. de Salud de la C.C.S.S.</t>
  </si>
  <si>
    <t>Tintas, Pinturas y Diluyentes</t>
  </si>
  <si>
    <t>Otros productos químicos</t>
  </si>
  <si>
    <t>Productos Agroforestales</t>
  </si>
  <si>
    <t>02,10,05,01,04,99</t>
  </si>
  <si>
    <t>02,10,05,02,99,03</t>
  </si>
  <si>
    <t>02,10,05,02,99,99</t>
  </si>
  <si>
    <t>02,10,05,02,99,04</t>
  </si>
  <si>
    <t>02,10,05,01,01,99</t>
  </si>
  <si>
    <t>02,10,05,02,02,03</t>
  </si>
  <si>
    <t>Alimentos y bebidas</t>
  </si>
  <si>
    <t>02,10,05,02,03,04</t>
  </si>
  <si>
    <t>Materiales y productos eléctricos, teléfonicos y de cómputo</t>
  </si>
  <si>
    <t>02,10,05,01,03,02</t>
  </si>
  <si>
    <t>Otros servicios de gestión de apoyo</t>
  </si>
  <si>
    <t>02,10,05,01,05,02</t>
  </si>
  <si>
    <t>Otros servcios de gestión y apoyo</t>
  </si>
  <si>
    <t>Amortización</t>
  </si>
  <si>
    <t>Cuentas especiales</t>
  </si>
  <si>
    <t>SECCIÓN DE EGRESOS POR PARTIDA</t>
  </si>
  <si>
    <t>Programa de alimentación del Adulto Mayor Centro Diurno Joaquin y Ana, proyecto de Consejos de Distritos Santa Ana</t>
  </si>
  <si>
    <t>**,**,08,02,06</t>
  </si>
  <si>
    <t>FUNDAMENTO LEGAL</t>
  </si>
  <si>
    <t>6.04</t>
  </si>
  <si>
    <t>TRANSFERENCIAS CORRIENTES A ENTIDADES PRIVADAS SIN FINES DE LUCRO</t>
  </si>
  <si>
    <t>7.03</t>
  </si>
  <si>
    <t>Utiles y materiales de resguardo y seguridad</t>
  </si>
  <si>
    <t xml:space="preserve">     Total salario mensual</t>
  </si>
  <si>
    <t>c) Con base en el 50% de la pensión del Alcalde</t>
  </si>
  <si>
    <t xml:space="preserve">    Monto de la pensión</t>
  </si>
  <si>
    <t>Egreso por Partida</t>
  </si>
  <si>
    <t>Egreso por Actividad</t>
  </si>
  <si>
    <t>MENSUAL</t>
  </si>
  <si>
    <t>Tintas, Pinturas y Diluyentes.</t>
  </si>
  <si>
    <t>Otros Útiles, Materiales y Suministros.</t>
  </si>
  <si>
    <t>01,02,02,99,03</t>
  </si>
  <si>
    <t>1,3,1,2,05,04,4,0,000</t>
  </si>
  <si>
    <t>a) Salario mayor pagado Directora Administrativa</t>
  </si>
  <si>
    <t>Directora Administrativa</t>
  </si>
  <si>
    <t>Sumas específicas sin asignación presupuestaria</t>
  </si>
  <si>
    <t>**,**,02,**,**</t>
  </si>
  <si>
    <t>**,**,00,03,04</t>
  </si>
  <si>
    <t>**,**,03,**,**</t>
  </si>
  <si>
    <t>01,02,00,01,01</t>
  </si>
  <si>
    <t>01,02,00,03,01</t>
  </si>
  <si>
    <t>01,02,00,03,02</t>
  </si>
  <si>
    <t>Mantenimiento y repar otros equipos</t>
  </si>
  <si>
    <t>Otros impuestos</t>
  </si>
  <si>
    <t>Útiles y materiales de oficina y cómputo</t>
  </si>
  <si>
    <t>Servicios de ingeniería</t>
  </si>
  <si>
    <t>1,1,3,0,00,00,0,0,000</t>
  </si>
  <si>
    <t>1,1,3,2,00,00,0,0,000</t>
  </si>
  <si>
    <t>1,1,3,2,01,02,0,0,000</t>
  </si>
  <si>
    <t>01,01,02,01,99</t>
  </si>
  <si>
    <t>01,01,02,03,01</t>
  </si>
  <si>
    <t>Materiales y productos metálicos</t>
  </si>
  <si>
    <t>01,01,02,03,03</t>
  </si>
  <si>
    <t>01,01,02,03,05</t>
  </si>
  <si>
    <t>Materiales y productos de vidrio</t>
  </si>
  <si>
    <t>01,01,02,03,06</t>
  </si>
  <si>
    <t>01,01,02,99,06</t>
  </si>
  <si>
    <t>01,01,02,99,07</t>
  </si>
  <si>
    <t>Utiles y materiales de cocina</t>
  </si>
  <si>
    <t>02,04,00,02,03,06</t>
  </si>
  <si>
    <t>02,04,00,02,04,01</t>
  </si>
  <si>
    <t>02,04,00,02,04,02</t>
  </si>
  <si>
    <t>02,04,00,06,02,03</t>
  </si>
  <si>
    <t>02,05,00,00,01,01</t>
  </si>
  <si>
    <t>02,05,00,00,01,05</t>
  </si>
  <si>
    <t>02,05,00,00,03,01</t>
  </si>
  <si>
    <t>02,05,00,00,03,03</t>
  </si>
  <si>
    <t>02,05,00,00,03,04</t>
  </si>
  <si>
    <t>02,05,00,00,03,99</t>
  </si>
  <si>
    <t>02,05,00,00,04,01</t>
  </si>
  <si>
    <t>02,05,00,00,04,05</t>
  </si>
  <si>
    <t>02,05,00,00,05,01</t>
  </si>
  <si>
    <t>02,05,00,00,05,02</t>
  </si>
  <si>
    <t>02,05,00,00,05,03</t>
  </si>
  <si>
    <t>02,05,00,01,08,04</t>
  </si>
  <si>
    <t>02,05,00,01,08,06</t>
  </si>
  <si>
    <t>02,05,00,02,01,01</t>
  </si>
  <si>
    <t>02,05,00,02,01,99</t>
  </si>
  <si>
    <t>02,05,00,02,04,02</t>
  </si>
  <si>
    <t>02,05,00,02,99,04</t>
  </si>
  <si>
    <t>02,05,00,02,99,05</t>
  </si>
  <si>
    <t>02,05,00,05,01,01</t>
  </si>
  <si>
    <t>02,05,00,05,01,99</t>
  </si>
  <si>
    <t>02,05,00,06,02,03</t>
  </si>
  <si>
    <t>02,09,02,02,02,03</t>
  </si>
  <si>
    <t>02,09,02,02,99,03</t>
  </si>
  <si>
    <t>02,04,00,02,99,06</t>
  </si>
  <si>
    <t>Utiles materiales de resguardo y seguridad</t>
  </si>
  <si>
    <t>02,09,02,02,04,01</t>
  </si>
  <si>
    <t>02,25,00,01,03,02</t>
  </si>
  <si>
    <t>02,25,00,02,01,02</t>
  </si>
  <si>
    <t>Productos Farmaceúticos y medicinales</t>
  </si>
  <si>
    <t>02,25,00,02,99,05</t>
  </si>
  <si>
    <t>Utiles y materiales de limpieza</t>
  </si>
  <si>
    <t>02,10,01,06,02,03</t>
  </si>
  <si>
    <t>02,10,02,05,01,99</t>
  </si>
  <si>
    <t>02,10,02,06,02,02</t>
  </si>
  <si>
    <t>02,10,02,06,03,99</t>
  </si>
  <si>
    <t>02,10,03,01,01,99</t>
  </si>
  <si>
    <t>02,10,03,01,03,02</t>
  </si>
  <si>
    <t>02,10,03,01,03,03</t>
  </si>
  <si>
    <t>Impresión, ecuadernación y otros</t>
  </si>
  <si>
    <t>02,10,03,01,04,04</t>
  </si>
  <si>
    <t>Mant. y reparación de equipo de transporte</t>
  </si>
  <si>
    <t>OTROS INGRESOS TRIBUTARIOS</t>
  </si>
  <si>
    <t>IMPUESTO DE TIMBRES</t>
  </si>
  <si>
    <t>Timbre Pro-parques Nacionales.</t>
  </si>
  <si>
    <t>INGRESOS NO TRIBUTARIOS</t>
  </si>
  <si>
    <t>VENTA DE BIENES Y SERVICIOS</t>
  </si>
  <si>
    <t>SERVICIOS COMUNITARIOS</t>
  </si>
  <si>
    <t>Servicios de cementerio</t>
  </si>
  <si>
    <t>Servicios de recolección de basura</t>
  </si>
  <si>
    <t xml:space="preserve">    Salario base del Alcalde</t>
  </si>
  <si>
    <t>(3)</t>
  </si>
  <si>
    <t xml:space="preserve">     Más: </t>
  </si>
  <si>
    <t xml:space="preserve">     Restricción del ejercicio liberal de la profesión (2)</t>
  </si>
  <si>
    <t xml:space="preserve">(4) </t>
  </si>
  <si>
    <t xml:space="preserve">    Total salario mensual</t>
  </si>
  <si>
    <t>b) Con base en la tabla establecida en el art. 20 del Código Municipal</t>
  </si>
  <si>
    <t xml:space="preserve">   Monto del presupuesto ordinario</t>
  </si>
  <si>
    <t>**,**,01,**,**</t>
  </si>
  <si>
    <t>**,**,00,03,02</t>
  </si>
  <si>
    <t>Se presupuesta la suma de ¢268,903,231,69, para incluir recursos en las cuentas de remuneraciones básicas y eventuales, incentivos salariales, contribuciones obrero patronales al desarrollo y la seguridad social y contribuciones patronales a fondos de pensiones  y otros fondos de capitalización de la Unidad Técnica de Gestión Vial (Ley 8114) y de la Dirección Técnica y Estudios, según cálculos indicados en la relación de puestos suministrada por la Administradora de Salarios. Además se incluyó una provisión del 6% para el pago del aumento de salarios para el período presupuestario 2012, todo lo anterior según la información indicada en la Relación de Puestos 2012, suministrada por la Administradora de Salarios.</t>
  </si>
  <si>
    <t>Se presupuesta la suma de ¢51,850,000.00, para las cuentas de servicios comerciales y financieros, servicios de gestión y apoyo, seguros, reaseguros y otras obligaciones, capacitación y protocolo, mantenimiento y reparación e impuestos, para cubrir los gastos de la Unidad Técnica de Gestión Vial y de la Dirección Técnica y Estudios</t>
  </si>
  <si>
    <t>Se presupuesta la suma de ¢42,210,000,00 para incluir recursos a las cuentas productos químicos y conexos, para la Unidad Técnica de Gestión Vial, la cual es financiada con los recursos de la Ley 8114. Además para la compra de  herramientas, repuestos y accesorios y útiles, materiales y suministros diversos, para cubrir los gastos de la Unidad Técnica y Gestión Vial. Se incluyen recursos para las cuentas de materiales  y productos de uso en la construcción y mantenimiento, para el proyecto que se detalla a continuación:</t>
  </si>
  <si>
    <t>05,03,01</t>
  </si>
  <si>
    <t>Se presupuesta la suma de ¢11,602,224,77 para incluir recursos en al cuenta de transferencias corrientes a personas, para cubrir las transerencias a ACUMUNI y para la compra de útiles para los hijos de funcionarios según lo indica la Convención Colectiva de la Unidad Técnica y Gestión Vial y la Dirección Técnica y Estudios.</t>
  </si>
  <si>
    <t>02,04,00,00,05,02</t>
  </si>
  <si>
    <t>02,04,00,00,05,03</t>
  </si>
  <si>
    <t>02,04,00,01,02,01</t>
  </si>
  <si>
    <t>02,04,00,01,02,02</t>
  </si>
  <si>
    <t>02,04,00,01,02,04</t>
  </si>
  <si>
    <t>02,04,00,01,03,01</t>
  </si>
  <si>
    <t>02,04,00,01,06,01</t>
  </si>
  <si>
    <t>02,04,00,01,08,01</t>
  </si>
  <si>
    <t>02,04,00,01,08,04</t>
  </si>
  <si>
    <t>02,04,00,02,01,01</t>
  </si>
  <si>
    <t>02,04,00,02,01,04</t>
  </si>
  <si>
    <t>02,04,00,02,01,99</t>
  </si>
  <si>
    <t>02,04,00,02,02,03</t>
  </si>
  <si>
    <t>02,04,00,02,03,01</t>
  </si>
  <si>
    <t>02,04,00,02,03,02</t>
  </si>
  <si>
    <t>01,03,01,08,08</t>
  </si>
  <si>
    <t>Mantenimiento y reparaciones de equipo de computo y sistemas de información</t>
  </si>
  <si>
    <t>02,10,01,02,99,05</t>
  </si>
  <si>
    <t>02,28,00,01,04,04</t>
  </si>
  <si>
    <t>Contrib. Patronal al Seguro de Salud de la C.C.S.S.</t>
  </si>
  <si>
    <t>Contrib. Patronal a otros fondos Adm por Otros E.P.</t>
  </si>
  <si>
    <t>Aporte Pat. Régimen Obligatorio Pensiones Complem.</t>
  </si>
  <si>
    <t>Otros Servicios Básicos</t>
  </si>
  <si>
    <t>Intereses s/préstamos Inst. Públicas Financieras</t>
  </si>
  <si>
    <t>Se presupuesta la suma de ¢6,000,000,00 para incluir recursos a las cuentas de maquinaria, equipo y mobiliario, para cubrir los gastos de Parques y Obras de Ornato, Educativos, Culturales y Deportivos, Servicios Sociales y Complementarios, Policía Municipal y Atención de Emergencias Cantonales.</t>
  </si>
  <si>
    <t>03,02,01,01,09,02,02</t>
  </si>
  <si>
    <t>Unidad Técnica Gestión Vial (sumas específicas sin asignación presupuestaria)</t>
  </si>
  <si>
    <t>Se presupuesta la suma de ¢54,050,000, para incluir fondos en las cuentas de productos químicos y conexos, alimentos y productos agropecuarios, materiales y productos de uso en la construcción y mantenimiento, herramientas, repuestos y accesorios, útiles y materiales y suministros diversos para cubrir los gastos de la Administración y de Auditoría.</t>
  </si>
  <si>
    <t>Se presupuesta la suma de ¢984,805,330,89 para incluir recursos en las cuentas de transferencias corrientes al Sector Público, a Entidades Privadas sin fines de lucro, al sector privado y a la cuenta de  Prestaciones Legales, el detalle de las transferencias se indican en el siguiente cuadro:</t>
  </si>
  <si>
    <t>Se presupuesta la suma de ¢19,368,099,62 para cubrir la amortización de los prestamos adquiridos para Catastro, para el Ortofoto y para el Terreno, Ampliación y Remodelación de Edificio</t>
  </si>
  <si>
    <t>Se incluye la suma de ¢41,009,255,13 para la las cuentas de intereses sobre préstamos, para cubrir el pago de los intereres de los préstamos de Catastro, del Ortofoto y para el Terreno, Ampliación y Remodelación de Edificio.</t>
  </si>
  <si>
    <t xml:space="preserve">Se presupuesta la suma de ¢516,014,632,50 para las cuentas de alquileres, servicios básicos, servicios comerciales y financieros, servicios de gestión y apoyo, servicios en ciencias económicas y sociales, gastos de viajes y de transporte, seguros,  reaseguros y otras obligaciones, capacitación y protocolo, mantenimiento y reparación, impuestos y servicios diversos, para cubrir los gastos de los servicios de Aseo de Vías, Recolección de Basura, Mantenimiento de Caminos y Calles, Cementerios, Parques y Obras y Ornato, Educativos, Culturales y Deportivos, Servicios Sociales y Complementarios, Seguridad Vial (señalamiento vial) por la suma de ¢5,092,306,20, Policía Municipal y Medio Ambiente y al proyecto del Comité Cantonal de la Persona Joven la suma de ¢253,340 correspondiente a un monto extraordinario a transferir del año 2011 y la suma de ¢987,326,30 correspondiente a la transferencia para año 2012. </t>
  </si>
  <si>
    <t>Se presupuesta la suma de ¢233,654,408,96 para incluir recursos a la cuenta de intereses sobre préstamos, para el pago de los intereses de los préstamos realizados para la compra de los recolectores de basura. construcción la Casa de la Cultura, Contrucción de la Piscina y del Predio Municipal.</t>
  </si>
  <si>
    <t>Se presupuesta la suma de ¢130,874,737,44 para incluir recursos a las cuentas de transferencias corrientes a personas y a la de prestaciones. El detalle de las transferencias se observan en el siguiente cuadro:</t>
  </si>
  <si>
    <t>Se incluye la suma de ¢145,797,656,76 para cubrir la amortización sobre préstamos adquiridos para la compra de los recolectores de basura, de la Casa de la Cultura, construcción de la  piscina y del Predio Municipal</t>
  </si>
  <si>
    <t>01,01,08,02,03</t>
  </si>
  <si>
    <t>01,01,08,02,06</t>
  </si>
  <si>
    <t>01,01,03,02,03</t>
  </si>
  <si>
    <t>01,01,03,02,06</t>
  </si>
  <si>
    <t>01,03,05,02,01</t>
  </si>
  <si>
    <t>01,04,06,04,04</t>
  </si>
  <si>
    <t>01,04,06,01,01</t>
  </si>
  <si>
    <t>01,04,06,01,02</t>
  </si>
  <si>
    <t>01,04,06,01,03</t>
  </si>
  <si>
    <t>01,04,06,01,04</t>
  </si>
  <si>
    <t>01,04,06,04,01</t>
  </si>
  <si>
    <t>01,04,06,04,02</t>
  </si>
  <si>
    <t>01,04,07,01,03</t>
  </si>
  <si>
    <t>Nivel superior ejecutivo</t>
  </si>
  <si>
    <t>Profesional</t>
  </si>
  <si>
    <t>Técnico</t>
  </si>
  <si>
    <t>Administrativo</t>
  </si>
  <si>
    <t>De servicio</t>
  </si>
  <si>
    <t>RESUMEN:</t>
  </si>
  <si>
    <t>RESUMEN POR PROGRAMA:</t>
  </si>
  <si>
    <t>Plazas en sueldos para cargos fijos</t>
  </si>
  <si>
    <t>Programa I: Dirección y Administración General</t>
  </si>
  <si>
    <t>Plazas en servicios especiales</t>
  </si>
  <si>
    <t>Programa II: Servicios Comunitarios</t>
  </si>
  <si>
    <t>02,03,00,01,08,05</t>
  </si>
  <si>
    <t>02,23,00,01,02,04</t>
  </si>
  <si>
    <t>Otros Productos Químicos</t>
  </si>
  <si>
    <t>Mantenimiento y Reparación de Equipo de transporte</t>
  </si>
  <si>
    <t>Mantenimiento y Rep. de Equipo Comuniciación</t>
  </si>
  <si>
    <t>NOMBRE DE LA CUENTA</t>
  </si>
  <si>
    <t>PROGRAMA I: Dirección y Administración General</t>
  </si>
  <si>
    <t>PROGRAMA II: Servicios Comunales</t>
  </si>
  <si>
    <t>Alimentos y Bebidas.</t>
  </si>
  <si>
    <t>02,10,03,01,04,99</t>
  </si>
  <si>
    <t>02,10,03,01,05,01</t>
  </si>
  <si>
    <t>02,10,03,01,05,02</t>
  </si>
  <si>
    <t>02,10,03,02,02,03</t>
  </si>
  <si>
    <t>Combustibles y Lubricantes</t>
  </si>
  <si>
    <t>01,01,00,03,99</t>
  </si>
  <si>
    <t>Otros Incentivos Salariales</t>
  </si>
  <si>
    <t>01,01,00,01,05</t>
  </si>
  <si>
    <t>**,**,05,01,99</t>
  </si>
  <si>
    <t>**,**,06,03,01</t>
  </si>
  <si>
    <t>**,**,06,04,01</t>
  </si>
  <si>
    <t>01,01,00,01,01</t>
  </si>
  <si>
    <t>Sueldos Fijos</t>
  </si>
  <si>
    <t>01,01,00,03,01</t>
  </si>
  <si>
    <t>01,01,00,03,02</t>
  </si>
  <si>
    <t>01,01,00,04,01</t>
  </si>
  <si>
    <t>CUADRO No. 3</t>
  </si>
  <si>
    <t>06,02,03</t>
  </si>
  <si>
    <t>01,01,06,02,03</t>
  </si>
  <si>
    <t>Ayudas a funcionarios</t>
  </si>
  <si>
    <t>**,**,01,08,08</t>
  </si>
  <si>
    <t>01,02,01,06,01</t>
  </si>
  <si>
    <t>Se presupuesta  la suma de ¢331,020,091,34, para incluir recursos a las cuentas de Alquiler de Edificios, locales y terrenos, servicios básicos, servicios comerciales y financieros, servicios de gestión y apoyo, gastos de viaje y de transporte, seguros, reaseguros y otras obligaciones, capacitación y protocolo, mantenimiento y reparación, impuestos y servicios diversos, para la Administración y para los gastos de la Auditoría.</t>
  </si>
  <si>
    <t>Mat. y Prod. Eléctricos, Telefónicos y de Cómputo</t>
  </si>
  <si>
    <t>DETALLE DE ORIGEN Y APLICACIÓN DE RECURSOS ESPECÍFICOS</t>
  </si>
  <si>
    <t>CODIGO SEGÚN CLASIFICADOR DE INGRESOS</t>
  </si>
  <si>
    <t>INGRESO ESPECÍFICO</t>
  </si>
  <si>
    <t>APLICACIÓN</t>
  </si>
  <si>
    <t>Programa</t>
  </si>
  <si>
    <t>Respuestos y Accesorios</t>
  </si>
  <si>
    <t>06,04,02</t>
  </si>
  <si>
    <t xml:space="preserve">TOTAL DE INGRESOS ANTES SUPERÁVIT </t>
  </si>
  <si>
    <t>3,3,1,0,00,00,0,0,000</t>
  </si>
  <si>
    <t>3,3,2,0,00,00,0,0,000</t>
  </si>
  <si>
    <t>Becas a terceras personas</t>
  </si>
  <si>
    <t>Servicios de Ingeniería</t>
  </si>
  <si>
    <t>Actividades de Capacitación</t>
  </si>
  <si>
    <t>PROGRAMA III</t>
  </si>
  <si>
    <t>01</t>
  </si>
  <si>
    <t>02</t>
  </si>
  <si>
    <t>03</t>
  </si>
  <si>
    <t>10</t>
  </si>
  <si>
    <t>Edificios</t>
  </si>
  <si>
    <t>Terrenos</t>
  </si>
  <si>
    <t>PROGRAMA IV</t>
  </si>
  <si>
    <t>**,**,01,03,03</t>
  </si>
  <si>
    <t>01,02,**,**,**</t>
  </si>
  <si>
    <t>**,**,01,03,06</t>
  </si>
  <si>
    <t>01,03,**,**,**</t>
  </si>
  <si>
    <t>**,**,01,04,02</t>
  </si>
  <si>
    <t>CUADRO No. 1</t>
  </si>
  <si>
    <t>02,03,00,01,06,01</t>
  </si>
  <si>
    <t>02,03,00,02,01,01</t>
  </si>
  <si>
    <t>02,03,00,02,04,01</t>
  </si>
  <si>
    <t>02,03,00,02,04,02</t>
  </si>
  <si>
    <t>02,03,00,02,99,04</t>
  </si>
  <si>
    <t>02,03,00,02,99,05</t>
  </si>
  <si>
    <t>02,03,00,02,99,06</t>
  </si>
  <si>
    <t>02,23,00,02,01,04</t>
  </si>
  <si>
    <t>Servicios de Ingenieria</t>
  </si>
  <si>
    <t>Transferencias corrientes:</t>
  </si>
  <si>
    <t>Código</t>
  </si>
  <si>
    <t>Detalle</t>
  </si>
  <si>
    <t>06,01,03</t>
  </si>
  <si>
    <t>06,01,02</t>
  </si>
  <si>
    <t>06,01,01</t>
  </si>
  <si>
    <t>06,01,04</t>
  </si>
  <si>
    <t>Mantenimiento de Parques y Zonas Verdes</t>
  </si>
  <si>
    <t>02,09,03,01,04,04</t>
  </si>
  <si>
    <t>Servicios en ciencias económicas y sociales</t>
  </si>
  <si>
    <t>02,09,03,01,04,99</t>
  </si>
  <si>
    <t>02,09,03,02,02,03</t>
  </si>
  <si>
    <t>02,09,03,06,02,02</t>
  </si>
  <si>
    <t>Asfaltado en Calle Macho Madrigal, II Etapa</t>
  </si>
  <si>
    <t>Retribución por años servidos</t>
  </si>
  <si>
    <t>Seguros</t>
  </si>
  <si>
    <t xml:space="preserve">    Salario definido por tabla</t>
  </si>
  <si>
    <t>02,10,04,02,99,03</t>
  </si>
  <si>
    <t>02,10,04,02,99,05</t>
  </si>
  <si>
    <t>02,10,04,02,99,99</t>
  </si>
  <si>
    <t>Mantenimiento de Caminos y Calles</t>
  </si>
  <si>
    <t>Contrib. Patronal Banco Pop</t>
  </si>
  <si>
    <t>1,3,1,2,05,00,0,0,000</t>
  </si>
  <si>
    <t>1,3,1,2,05,03,0,0,000</t>
  </si>
  <si>
    <t>1,3,1,2,05,04,1,0,000</t>
  </si>
  <si>
    <t>1,3,1,2,05,04,2,0,000</t>
  </si>
  <si>
    <t>1,3,2,3,00,00,0,0,000</t>
  </si>
  <si>
    <t>1,3,2,3,01,00,0,0,000</t>
  </si>
  <si>
    <t>1,3,2,3,01,01,0,0,000</t>
  </si>
  <si>
    <t>02,05,00,02,04,01</t>
  </si>
  <si>
    <t>02,09,01,01,02,01</t>
  </si>
  <si>
    <t>**,**,02,03,03</t>
  </si>
  <si>
    <t>**,**,02,03,99</t>
  </si>
  <si>
    <t>**,**,02,04,01</t>
  </si>
  <si>
    <t>**,**,02,99,05</t>
  </si>
  <si>
    <t>**,**,05,01,07</t>
  </si>
  <si>
    <t>06,06,01</t>
  </si>
  <si>
    <t>06,02,01</t>
  </si>
  <si>
    <t>02,25,00,02,01,04</t>
  </si>
  <si>
    <t>**,**,01,01,03</t>
  </si>
  <si>
    <t>Alquiler Equipo de Cómputo</t>
  </si>
  <si>
    <t>Contribución Pat. Seg Pensiones</t>
  </si>
  <si>
    <t>Aporte Pat. Régimen Oblig Pensiones Complem.</t>
  </si>
  <si>
    <t>Mant. Reparación de Eq. de Cómputo y Sist. Inf.</t>
  </si>
  <si>
    <t>Mant. y reparación de equipo de comunicación</t>
  </si>
  <si>
    <t>Transf. corrientes a organos desconcentrados</t>
  </si>
  <si>
    <t>02,25,00,01,01,99</t>
  </si>
  <si>
    <t>Mantenimiento rutinario en calles de lastre</t>
  </si>
  <si>
    <t>Mantenimiento rutinario en calles de asfalto y concreto</t>
  </si>
  <si>
    <t>Plazas en procesos sustantivos</t>
  </si>
  <si>
    <t>Programa III: Inversiones</t>
  </si>
  <si>
    <t>Plazas en procesos de apoyo</t>
  </si>
  <si>
    <t>Programa IV: Partidas específicas</t>
  </si>
  <si>
    <t>Total de plazas</t>
  </si>
  <si>
    <t>3. Observaciones.</t>
  </si>
  <si>
    <t>Fecha:</t>
  </si>
  <si>
    <t>Entubado de servidumbre de agua en propiedad de familia de Hellmund</t>
  </si>
  <si>
    <t>Reconstrucción de gradas y rampa, costado oeste del Túnel sobre Carretera Prncipal de Pozos</t>
  </si>
  <si>
    <t>Construcción de cocina y bateria sanitaria en el Salón Comunal de la Urbanización el Progreso</t>
  </si>
  <si>
    <t>Construcción de cordón y caño sobre Calle Gavilanes (de la intersección con ruta 310 hacia el este)</t>
  </si>
  <si>
    <t>Construcción Calle Murcia, Pozos</t>
  </si>
  <si>
    <t>03,05,00,05,02,02</t>
  </si>
  <si>
    <t>Canalización pluvial sobre Calle Los Acuña, Uruca</t>
  </si>
  <si>
    <t>Mejoramiento Escuela Isabel La Católica</t>
  </si>
  <si>
    <t>03,02,00,02,03,02</t>
  </si>
  <si>
    <t>Pintura de techos y fachada de la Biblioteca Pública de Santa Ana</t>
  </si>
  <si>
    <t>03,02,00,01,01,02</t>
  </si>
  <si>
    <t>02,28,00,01,02,04</t>
  </si>
  <si>
    <t>Servicios de telecomunicaciones</t>
  </si>
  <si>
    <t>02,28,00,01,08,99</t>
  </si>
  <si>
    <t>02,28,00,02,99,03</t>
  </si>
  <si>
    <t>Transferencia  para el Convenio LANAMME para el Fortalecimiento de los Procesos de Gestión Vial de la Red Vial Cantonal de Santa Ana</t>
  </si>
  <si>
    <t>02,28,00,05,01,03</t>
  </si>
  <si>
    <t>Equipo de comunicación</t>
  </si>
  <si>
    <t xml:space="preserve">Mantenimiento y reparación de otros equipos </t>
  </si>
  <si>
    <t>02,03,00,01,08,99</t>
  </si>
  <si>
    <t>02,03,00,01,09,99</t>
  </si>
  <si>
    <t>Transferencias corrientes Gobierno Central (ONT)</t>
  </si>
  <si>
    <t>Transerencias corrientes Órganos Desconcentrados (Junta çAdministrativa del Registro Nacional)</t>
  </si>
  <si>
    <t>Transerencias corrientes Órganos Desconcentrados (CONAGEBIO)</t>
  </si>
  <si>
    <t>Transerencias corrientes Órganos Desconcentrados (Fondo de Conservación de Areas Protegidas)</t>
  </si>
  <si>
    <t>Transf. Corrientes Inst. Descentralizadas no Empresariales (Juntas de Educación)</t>
  </si>
  <si>
    <t>Transf. Corrientes Inst. Descentralizadas no Empresariales ( Consejo Nacional de Rehabilitación)</t>
  </si>
  <si>
    <t>Transf. Corrientes Inst. Descentralizadas no Empresariales (IFAM)</t>
  </si>
  <si>
    <t>Transf. Corrientes a Gobiernos Locales (Comité Cantonal de Deportes y Recreación)</t>
  </si>
  <si>
    <t>Transferencias Corrientes a Gobiernos Locales (FEMETROM)</t>
  </si>
  <si>
    <t>Transferencias corrientes a Asociaciones (Centro Agrícola Cantonal)</t>
  </si>
  <si>
    <t>Transferencias corrientes a Asociaciones (Centro Diurno Joaquíny Ana)</t>
  </si>
  <si>
    <t>Transferencias corrientes a Fundaciones (Hogar de Rehabilitación)</t>
  </si>
  <si>
    <t>Transferencias a Fundaciones (Fundación GAD)</t>
  </si>
  <si>
    <t>Transferencias a Fundaciones (FUSAVO)</t>
  </si>
  <si>
    <t>Transferencias corrientes a Fundaciones (Hogar de Ancianos de Piedades)</t>
  </si>
  <si>
    <t>Transferencias a Fundaciones (LANAMME)</t>
  </si>
  <si>
    <t>Transf.Corrientes Entidades Privadas sin Fines de Lucro (Cruz Roja)</t>
  </si>
  <si>
    <t>Transf. Capital Inst. Descentralizadas no Empre (IFAM)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</si>
</sst>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0.00_);_(&quot;₡&quot;* \(#,##0.00\);_(&quot;₡&quot;* &quot;-&quot;??_);_(@_)"/>
    <numFmt numFmtId="165" formatCode="_-* #,##0.00\ _€_-;\-* #,##0.00\ _€_-;_-* &quot;-&quot;??\ _€_-;_-@_-"/>
    <numFmt numFmtId="166" formatCode="_-* #,##0.00_-;\-* #,##0.00_-;_-* &quot;-&quot;??_-;_-@_-"/>
    <numFmt numFmtId="167" formatCode="_-* #,##0.00\ _P_t_s_-;\-* #,##0.00\ _P_t_s_-;_-* &quot;-&quot;??\ _P_t_s_-;_-@_-"/>
    <numFmt numFmtId="168" formatCode="0.0%"/>
    <numFmt numFmtId="169" formatCode="&quot;¢&quot;#,##0.00"/>
    <numFmt numFmtId="170" formatCode="_-* #,##0.00\ [$€]_-;\-* #,##0.00\ [$€]_-;_-* &quot;-&quot;??\ [$€]_-;_-@_-"/>
  </numFmts>
  <fonts count="50">
    <font>
      <sz val="10"/>
      <name val="Arial"/>
    </font>
    <font>
      <sz val="10"/>
      <name val="Arial"/>
      <family val="2"/>
    </font>
    <font>
      <b/>
      <sz val="10"/>
      <name val="Arial"/>
      <family val="2"/>
    </font>
    <font>
      <sz val="10"/>
      <name val="Arial"/>
      <family val="2"/>
    </font>
    <font>
      <b/>
      <i/>
      <sz val="12"/>
      <name val="Arial"/>
      <family val="2"/>
    </font>
    <font>
      <b/>
      <sz val="12"/>
      <name val="Arial"/>
      <family val="2"/>
    </font>
    <font>
      <sz val="8"/>
      <name val="Arial"/>
      <family val="2"/>
    </font>
    <font>
      <sz val="8"/>
      <color indexed="81"/>
      <name val="Tahoma"/>
      <family val="2"/>
    </font>
    <font>
      <b/>
      <sz val="8"/>
      <color indexed="81"/>
      <name val="Tahoma"/>
      <family val="2"/>
    </font>
    <font>
      <b/>
      <sz val="11"/>
      <name val="Arial"/>
      <family val="2"/>
    </font>
    <font>
      <sz val="11"/>
      <name val="Arial"/>
      <family val="2"/>
    </font>
    <font>
      <sz val="12"/>
      <name val="Arial"/>
      <family val="2"/>
    </font>
    <font>
      <sz val="10"/>
      <name val="Garamond"/>
      <family val="1"/>
    </font>
    <font>
      <sz val="12"/>
      <name val="Times New Roman"/>
      <family val="1"/>
    </font>
    <font>
      <b/>
      <sz val="14"/>
      <name val="Arial"/>
      <family val="2"/>
    </font>
    <font>
      <sz val="7"/>
      <name val="Times New Roman"/>
      <family val="1"/>
    </font>
    <font>
      <b/>
      <sz val="14"/>
      <name val="Times New Roman"/>
      <family val="1"/>
    </font>
    <font>
      <sz val="9"/>
      <name val="Bookman Old Style"/>
      <family val="1"/>
    </font>
    <font>
      <b/>
      <sz val="10"/>
      <color indexed="9"/>
      <name val="Arial"/>
      <family val="2"/>
    </font>
    <font>
      <sz val="10"/>
      <name val="Arial"/>
      <family val="2"/>
    </font>
    <font>
      <sz val="11.5"/>
      <name val="Arial"/>
      <family val="2"/>
    </font>
    <font>
      <b/>
      <sz val="11.5"/>
      <name val="Arial"/>
      <family val="2"/>
    </font>
    <font>
      <b/>
      <sz val="10"/>
      <color indexed="59"/>
      <name val="Arial"/>
      <family val="2"/>
    </font>
    <font>
      <sz val="10"/>
      <color indexed="59"/>
      <name val="Arial"/>
      <family val="2"/>
    </font>
    <font>
      <b/>
      <sz val="12"/>
      <name val="Arial"/>
      <family val="2"/>
    </font>
    <font>
      <sz val="10"/>
      <name val="Arial"/>
      <family val="2"/>
    </font>
    <font>
      <b/>
      <sz val="14"/>
      <name val="Arial"/>
      <family val="2"/>
    </font>
    <font>
      <sz val="10"/>
      <name val="Arial"/>
      <family val="2"/>
    </font>
    <font>
      <b/>
      <sz val="10"/>
      <name val="Arial"/>
      <family val="2"/>
    </font>
    <font>
      <sz val="10"/>
      <name val="Arial"/>
      <family val="2"/>
    </font>
    <font>
      <b/>
      <sz val="10"/>
      <name val="Arial,Bold"/>
    </font>
    <font>
      <b/>
      <u/>
      <sz val="10"/>
      <name val="Arial"/>
      <family val="2"/>
    </font>
    <font>
      <b/>
      <sz val="10"/>
      <color indexed="8"/>
      <name val="Arial"/>
      <family val="2"/>
    </font>
    <font>
      <sz val="10"/>
      <color indexed="8"/>
      <name val="Arial"/>
      <family val="2"/>
    </font>
    <font>
      <sz val="9"/>
      <name val="Arial"/>
      <family val="2"/>
    </font>
    <font>
      <b/>
      <sz val="16"/>
      <name val="Arial"/>
      <family val="2"/>
    </font>
    <font>
      <b/>
      <sz val="8"/>
      <name val="Arial"/>
      <family val="2"/>
    </font>
    <font>
      <b/>
      <sz val="10"/>
      <color indexed="12"/>
      <name val="Arial"/>
      <family val="2"/>
    </font>
    <font>
      <b/>
      <sz val="10"/>
      <color indexed="9"/>
      <name val="Tahoma"/>
      <family val="2"/>
    </font>
    <font>
      <sz val="9"/>
      <name val="Arial"/>
      <family val="2"/>
    </font>
    <font>
      <sz val="10"/>
      <name val="Arial"/>
      <family val="2"/>
    </font>
    <font>
      <b/>
      <sz val="9"/>
      <name val="Arial"/>
      <family val="2"/>
    </font>
    <font>
      <b/>
      <sz val="12"/>
      <color indexed="9"/>
      <name val="Arial"/>
      <family val="2"/>
    </font>
    <font>
      <b/>
      <sz val="9"/>
      <color indexed="81"/>
      <name val="Tahoma"/>
      <family val="2"/>
    </font>
    <font>
      <sz val="9"/>
      <color indexed="81"/>
      <name val="Tahoma"/>
      <family val="2"/>
    </font>
    <font>
      <b/>
      <sz val="12"/>
      <color indexed="8"/>
      <name val="Arial"/>
      <family val="2"/>
    </font>
    <font>
      <b/>
      <sz val="11"/>
      <color indexed="9"/>
      <name val="Arial"/>
      <family val="2"/>
    </font>
    <font>
      <sz val="10"/>
      <color indexed="9"/>
      <name val="Arial"/>
      <family val="2"/>
    </font>
    <font>
      <b/>
      <i/>
      <sz val="10"/>
      <color indexed="9"/>
      <name val="Arial"/>
      <family val="2"/>
    </font>
    <font>
      <b/>
      <sz val="14"/>
      <color indexed="8"/>
      <name val="Arial"/>
      <family val="2"/>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8"/>
        <bgColor indexed="64"/>
      </patternFill>
    </fill>
    <fill>
      <patternFill patternType="solid">
        <fgColor indexed="12"/>
        <bgColor indexed="64"/>
      </patternFill>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s>
  <cellStyleXfs count="4">
    <xf numFmtId="0" fontId="0" fillId="0" borderId="0"/>
    <xf numFmtId="170"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cellStyleXfs>
  <cellXfs count="656">
    <xf numFmtId="0" fontId="0" fillId="0" borderId="0" xfId="0"/>
    <xf numFmtId="43" fontId="0" fillId="0" borderId="0" xfId="0" applyNumberFormat="1"/>
    <xf numFmtId="4" fontId="0" fillId="0" borderId="0" xfId="0" applyNumberFormat="1"/>
    <xf numFmtId="0" fontId="2" fillId="0" borderId="0" xfId="0" applyFont="1"/>
    <xf numFmtId="49" fontId="2" fillId="0" borderId="0" xfId="0" applyNumberFormat="1" applyFont="1" applyBorder="1" applyAlignment="1">
      <alignment horizontal="center" textRotation="90"/>
    </xf>
    <xf numFmtId="0" fontId="2" fillId="0" borderId="0" xfId="0" applyFont="1" applyBorder="1" applyAlignment="1">
      <alignment horizontal="center"/>
    </xf>
    <xf numFmtId="43" fontId="2" fillId="0" borderId="0" xfId="0" applyNumberFormat="1" applyFont="1" applyBorder="1" applyAlignment="1">
      <alignment horizontal="center"/>
    </xf>
    <xf numFmtId="49" fontId="0" fillId="2" borderId="0" xfId="0" applyNumberFormat="1" applyFill="1"/>
    <xf numFmtId="49" fontId="0" fillId="0" borderId="0" xfId="0" applyNumberFormat="1" applyFill="1"/>
    <xf numFmtId="0" fontId="0" fillId="0" borderId="0" xfId="0" applyFill="1"/>
    <xf numFmtId="0" fontId="0" fillId="2" borderId="0" xfId="0" applyFill="1"/>
    <xf numFmtId="49" fontId="0" fillId="0" borderId="0" xfId="0" applyNumberFormat="1" applyFill="1" applyAlignment="1">
      <alignment wrapText="1"/>
    </xf>
    <xf numFmtId="4" fontId="0" fillId="0" borderId="0" xfId="0" applyNumberFormat="1" applyFill="1"/>
    <xf numFmtId="0" fontId="3" fillId="0" borderId="0" xfId="0" applyFont="1"/>
    <xf numFmtId="0" fontId="2" fillId="0" borderId="0" xfId="0" applyFont="1" applyAlignment="1">
      <alignment horizontal="left"/>
    </xf>
    <xf numFmtId="0" fontId="0" fillId="0" borderId="0" xfId="0" applyBorder="1"/>
    <xf numFmtId="10" fontId="1" fillId="0" borderId="0" xfId="3" applyNumberFormat="1"/>
    <xf numFmtId="0" fontId="0" fillId="0" borderId="6" xfId="0" applyBorder="1"/>
    <xf numFmtId="0" fontId="0" fillId="0" borderId="11" xfId="0" applyBorder="1"/>
    <xf numFmtId="0" fontId="12" fillId="0" borderId="0" xfId="0" applyFont="1"/>
    <xf numFmtId="0" fontId="3" fillId="0" borderId="7" xfId="0" applyFont="1" applyBorder="1"/>
    <xf numFmtId="0" fontId="15" fillId="0" borderId="0" xfId="0" applyFont="1"/>
    <xf numFmtId="0" fontId="13" fillId="0" borderId="0" xfId="0" applyFont="1" applyAlignment="1">
      <alignment wrapText="1"/>
    </xf>
    <xf numFmtId="0" fontId="2" fillId="3" borderId="9" xfId="0" applyFont="1" applyFill="1" applyBorder="1" applyAlignment="1">
      <alignment horizontal="center"/>
    </xf>
    <xf numFmtId="0" fontId="10" fillId="3" borderId="7" xfId="0" applyFont="1" applyFill="1" applyBorder="1"/>
    <xf numFmtId="4" fontId="3" fillId="0" borderId="7" xfId="0" applyNumberFormat="1" applyFont="1" applyBorder="1"/>
    <xf numFmtId="4" fontId="9" fillId="3" borderId="7" xfId="0" applyNumberFormat="1" applyFont="1" applyFill="1" applyBorder="1" applyAlignment="1">
      <alignment horizontal="right"/>
    </xf>
    <xf numFmtId="0" fontId="2" fillId="0" borderId="0" xfId="0" applyFont="1" applyAlignment="1"/>
    <xf numFmtId="0" fontId="3" fillId="0" borderId="0" xfId="0" applyFont="1" applyBorder="1" applyAlignment="1">
      <alignment horizontal="justify" vertical="center" wrapText="1"/>
    </xf>
    <xf numFmtId="0" fontId="3" fillId="0" borderId="0" xfId="0" applyFont="1" applyBorder="1"/>
    <xf numFmtId="4" fontId="17" fillId="0" borderId="0" xfId="0" applyNumberFormat="1" applyFont="1" applyBorder="1" applyAlignment="1">
      <alignment horizontal="right"/>
    </xf>
    <xf numFmtId="0" fontId="3" fillId="0" borderId="1" xfId="0" applyFont="1" applyBorder="1" applyAlignment="1">
      <alignment vertical="center" wrapText="1"/>
    </xf>
    <xf numFmtId="0" fontId="2" fillId="0" borderId="1" xfId="0" applyFont="1" applyBorder="1" applyAlignment="1">
      <alignment vertical="center" wrapText="1"/>
    </xf>
    <xf numFmtId="169" fontId="12" fillId="0" borderId="1" xfId="0" applyNumberFormat="1" applyFont="1" applyBorder="1"/>
    <xf numFmtId="0" fontId="3" fillId="2" borderId="0" xfId="0" applyFont="1" applyFill="1" applyAlignment="1">
      <alignment vertical="center" wrapText="1"/>
    </xf>
    <xf numFmtId="0" fontId="3" fillId="0" borderId="0" xfId="0" applyFont="1" applyFill="1" applyAlignment="1">
      <alignment vertical="center" wrapText="1"/>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wrapText="1"/>
    </xf>
    <xf numFmtId="43" fontId="0" fillId="0" borderId="0" xfId="0" applyNumberFormat="1" applyAlignment="1">
      <alignment vertical="center" wrapText="1"/>
    </xf>
    <xf numFmtId="0" fontId="3" fillId="0" borderId="1" xfId="0" applyFont="1" applyFill="1" applyBorder="1" applyAlignment="1">
      <alignment vertical="center" wrapText="1"/>
    </xf>
    <xf numFmtId="43" fontId="3" fillId="0" borderId="0" xfId="0" applyNumberFormat="1" applyFont="1" applyBorder="1" applyAlignment="1">
      <alignment vertical="center" wrapText="1"/>
    </xf>
    <xf numFmtId="0" fontId="2" fillId="2" borderId="1" xfId="0" applyFont="1" applyFill="1" applyBorder="1" applyAlignment="1">
      <alignment vertical="center" wrapText="1"/>
    </xf>
    <xf numFmtId="2" fontId="5" fillId="0" borderId="0" xfId="0" applyNumberFormat="1" applyFont="1" applyAlignment="1">
      <alignment horizontal="centerContinuous" vertical="center" wrapText="1"/>
    </xf>
    <xf numFmtId="0" fontId="3"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4" fontId="3"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0" xfId="0" applyFont="1" applyAlignment="1">
      <alignment horizontal="justify" vertical="center" wrapText="1"/>
    </xf>
    <xf numFmtId="0" fontId="2" fillId="0" borderId="0" xfId="0" applyFont="1" applyFill="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10" fontId="3" fillId="0" borderId="0" xfId="3" applyNumberFormat="1" applyFont="1" applyBorder="1" applyAlignment="1">
      <alignment vertical="center" wrapText="1"/>
    </xf>
    <xf numFmtId="43" fontId="3" fillId="0" borderId="0" xfId="0" applyNumberFormat="1" applyFont="1" applyBorder="1" applyAlignment="1">
      <alignment horizontal="center" vertical="center" wrapText="1"/>
    </xf>
    <xf numFmtId="10" fontId="3" fillId="0" borderId="0" xfId="3" applyNumberFormat="1" applyFont="1" applyBorder="1" applyAlignment="1">
      <alignment horizontal="right"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right" vertical="center" wrapText="1"/>
    </xf>
    <xf numFmtId="4" fontId="3" fillId="0" borderId="0" xfId="0" applyNumberFormat="1" applyFont="1" applyAlignment="1">
      <alignment horizontal="right" vertical="center" wrapText="1"/>
    </xf>
    <xf numFmtId="166" fontId="3" fillId="0" borderId="0" xfId="0" applyNumberFormat="1"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64" fontId="2" fillId="0" borderId="0" xfId="0" applyNumberFormat="1" applyFont="1" applyFill="1" applyAlignment="1">
      <alignment horizontal="left" vertical="center" wrapText="1"/>
    </xf>
    <xf numFmtId="0" fontId="2" fillId="0" borderId="0" xfId="0" applyFont="1" applyAlignment="1">
      <alignment horizontal="justify" vertical="center" wrapText="1"/>
    </xf>
    <xf numFmtId="164" fontId="3" fillId="0" borderId="0" xfId="0" applyNumberFormat="1" applyFont="1" applyAlignment="1">
      <alignment vertical="center" wrapText="1"/>
    </xf>
    <xf numFmtId="4" fontId="2" fillId="2" borderId="2"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 fontId="2" fillId="0" borderId="0" xfId="0" applyNumberFormat="1" applyFont="1" applyFill="1" applyAlignment="1">
      <alignment horizontal="center" vertical="center" wrapText="1"/>
    </xf>
    <xf numFmtId="4"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vertical="center" wrapText="1"/>
    </xf>
    <xf numFmtId="0" fontId="2" fillId="0" borderId="6" xfId="0" applyFont="1" applyFill="1" applyBorder="1" applyAlignment="1">
      <alignment vertical="center" wrapText="1"/>
    </xf>
    <xf numFmtId="164" fontId="2" fillId="0" borderId="6" xfId="0" applyNumberFormat="1" applyFont="1" applyFill="1" applyBorder="1" applyAlignment="1">
      <alignment horizontal="left" vertical="center" wrapText="1"/>
    </xf>
    <xf numFmtId="0" fontId="3" fillId="0" borderId="6" xfId="0" applyFont="1" applyFill="1" applyBorder="1" applyAlignment="1">
      <alignment vertical="center" wrapText="1"/>
    </xf>
    <xf numFmtId="0" fontId="2" fillId="2" borderId="2" xfId="0" applyFont="1" applyFill="1" applyBorder="1" applyAlignment="1">
      <alignment horizontal="center" vertical="center" wrapText="1"/>
    </xf>
    <xf numFmtId="164" fontId="2" fillId="2" borderId="0" xfId="0" applyNumberFormat="1" applyFont="1" applyFill="1" applyAlignment="1">
      <alignment horizontal="left" vertical="center" wrapText="1"/>
    </xf>
    <xf numFmtId="0" fontId="2" fillId="2" borderId="2" xfId="0" applyFont="1" applyFill="1" applyBorder="1" applyAlignment="1">
      <alignment horizontal="justify" vertical="center" wrapText="1"/>
    </xf>
    <xf numFmtId="49" fontId="3" fillId="0" borderId="15"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xf>
    <xf numFmtId="0" fontId="1" fillId="0" borderId="0" xfId="0" applyFont="1" applyAlignment="1">
      <alignment horizontal="right" vertical="center" wrapText="1"/>
    </xf>
    <xf numFmtId="0" fontId="1" fillId="0" borderId="0" xfId="0" applyFont="1" applyAlignment="1">
      <alignment vertical="center" wrapText="1"/>
    </xf>
    <xf numFmtId="0" fontId="11" fillId="0" borderId="0" xfId="0" applyFont="1" applyAlignment="1">
      <alignment vertical="center" wrapText="1"/>
    </xf>
    <xf numFmtId="0" fontId="2" fillId="0" borderId="0" xfId="0" applyFont="1" applyFill="1" applyBorder="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43" fontId="2" fillId="0" borderId="0" xfId="0" applyNumberFormat="1" applyFont="1" applyAlignment="1">
      <alignment vertical="center"/>
    </xf>
    <xf numFmtId="0" fontId="2" fillId="0" borderId="1" xfId="0" applyFont="1" applyFill="1" applyBorder="1" applyAlignment="1">
      <alignment vertical="center" wrapText="1"/>
    </xf>
    <xf numFmtId="0" fontId="3" fillId="0" borderId="1" xfId="0" applyNumberFormat="1" applyFont="1" applyFill="1" applyBorder="1" applyAlignment="1">
      <alignment vertical="center" wrapText="1"/>
    </xf>
    <xf numFmtId="4"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1" fontId="3" fillId="0" borderId="1" xfId="0" applyNumberFormat="1" applyFont="1" applyFill="1" applyBorder="1" applyAlignment="1">
      <alignment horizontal="center" vertical="center" wrapText="1"/>
    </xf>
    <xf numFmtId="4" fontId="2" fillId="2" borderId="1" xfId="0" applyNumberFormat="1" applyFont="1" applyFill="1" applyBorder="1" applyAlignment="1">
      <alignment vertical="center" wrapText="1"/>
    </xf>
    <xf numFmtId="1"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3" fillId="0" borderId="0" xfId="0" applyNumberFormat="1" applyFont="1" applyFill="1" applyAlignment="1">
      <alignment horizontal="center" vertical="center" wrapText="1"/>
    </xf>
    <xf numFmtId="0" fontId="23" fillId="0" borderId="0" xfId="0" applyFont="1" applyFill="1" applyAlignment="1">
      <alignment vertical="center" wrapText="1"/>
    </xf>
    <xf numFmtId="49" fontId="23" fillId="0" borderId="0" xfId="0" applyNumberFormat="1" applyFont="1" applyFill="1" applyAlignment="1">
      <alignment vertical="center" wrapText="1"/>
    </xf>
    <xf numFmtId="43" fontId="23" fillId="0" borderId="0" xfId="0" applyNumberFormat="1" applyFont="1" applyFill="1" applyAlignment="1">
      <alignment vertical="center" wrapText="1"/>
    </xf>
    <xf numFmtId="0" fontId="23" fillId="0" borderId="0" xfId="0" applyFont="1"/>
    <xf numFmtId="0" fontId="23" fillId="0" borderId="0" xfId="0" applyFont="1" applyBorder="1"/>
    <xf numFmtId="43" fontId="23" fillId="0" borderId="0" xfId="0" applyNumberFormat="1" applyFont="1" applyBorder="1"/>
    <xf numFmtId="10" fontId="23" fillId="0" borderId="0" xfId="3" applyNumberFormat="1" applyFont="1"/>
    <xf numFmtId="43" fontId="22" fillId="0" borderId="0" xfId="0" applyNumberFormat="1" applyFont="1" applyBorder="1"/>
    <xf numFmtId="0" fontId="2" fillId="2" borderId="1" xfId="0" applyNumberFormat="1" applyFont="1" applyFill="1" applyBorder="1" applyAlignment="1">
      <alignment vertical="center" wrapText="1"/>
    </xf>
    <xf numFmtId="4" fontId="3" fillId="0" borderId="0" xfId="0" applyNumberFormat="1" applyFont="1" applyAlignment="1">
      <alignment vertical="center" wrapText="1"/>
    </xf>
    <xf numFmtId="49" fontId="3" fillId="0" borderId="0" xfId="0" applyNumberFormat="1" applyFont="1" applyAlignment="1">
      <alignment vertical="center" wrapText="1"/>
    </xf>
    <xf numFmtId="1"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1" fontId="3" fillId="0" borderId="1" xfId="0" applyNumberFormat="1" applyFont="1" applyBorder="1" applyAlignment="1">
      <alignment horizontal="center" vertical="center" wrapText="1"/>
    </xf>
    <xf numFmtId="4" fontId="2" fillId="2" borderId="2" xfId="0" applyNumberFormat="1" applyFont="1" applyFill="1" applyBorder="1" applyAlignment="1">
      <alignment horizontal="right" vertical="center" wrapText="1"/>
    </xf>
    <xf numFmtId="0" fontId="3" fillId="0" borderId="6" xfId="0" applyFont="1" applyBorder="1"/>
    <xf numFmtId="0" fontId="21" fillId="0" borderId="1" xfId="0" applyFont="1" applyFill="1" applyBorder="1" applyAlignment="1">
      <alignment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0" xfId="0" applyNumberFormat="1" applyFont="1" applyBorder="1" applyAlignment="1">
      <alignment vertical="center" wrapText="1"/>
    </xf>
    <xf numFmtId="167" fontId="3" fillId="0" borderId="0" xfId="2" applyFont="1" applyAlignment="1">
      <alignment vertical="center" wrapText="1"/>
    </xf>
    <xf numFmtId="49" fontId="3" fillId="0" borderId="0" xfId="0" applyNumberFormat="1" applyFont="1" applyBorder="1" applyAlignment="1">
      <alignment horizontal="justify" vertical="center" wrapText="1"/>
    </xf>
    <xf numFmtId="0" fontId="3" fillId="0" borderId="0" xfId="0" applyFont="1" applyBorder="1" applyAlignment="1">
      <alignment horizontal="left" vertical="center" wrapText="1"/>
    </xf>
    <xf numFmtId="165" fontId="3" fillId="0" borderId="0" xfId="0" applyNumberFormat="1" applyFont="1" applyBorder="1" applyAlignment="1">
      <alignment vertical="center" wrapText="1"/>
    </xf>
    <xf numFmtId="4" fontId="3" fillId="0" borderId="0" xfId="0" applyNumberFormat="1" applyFont="1" applyBorder="1" applyAlignment="1">
      <alignment vertical="center" wrapText="1"/>
    </xf>
    <xf numFmtId="0" fontId="2" fillId="0" borderId="10" xfId="0" applyFont="1" applyFill="1" applyBorder="1"/>
    <xf numFmtId="0" fontId="2" fillId="0" borderId="11" xfId="0" applyFont="1" applyFill="1" applyBorder="1"/>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3" fillId="0" borderId="3" xfId="0" applyFont="1" applyBorder="1" applyAlignment="1">
      <alignment horizontal="center"/>
    </xf>
    <xf numFmtId="43" fontId="3" fillId="0" borderId="0" xfId="0" applyNumberFormat="1" applyFont="1" applyBorder="1"/>
    <xf numFmtId="43" fontId="3" fillId="0" borderId="4" xfId="0" applyNumberFormat="1" applyFont="1" applyBorder="1"/>
    <xf numFmtId="43" fontId="2" fillId="0" borderId="4" xfId="0" applyNumberFormat="1" applyFont="1" applyBorder="1"/>
    <xf numFmtId="0" fontId="3" fillId="0" borderId="5" xfId="0" applyFont="1" applyBorder="1"/>
    <xf numFmtId="2" fontId="24" fillId="0" borderId="0" xfId="0" applyNumberFormat="1" applyFont="1" applyAlignment="1">
      <alignment horizontal="centerContinuous" vertical="center"/>
    </xf>
    <xf numFmtId="0" fontId="25" fillId="0" borderId="0" xfId="0" applyFont="1" applyAlignment="1">
      <alignment horizontal="centerContinuous" vertical="center"/>
    </xf>
    <xf numFmtId="0" fontId="25" fillId="0" borderId="0" xfId="0" applyFont="1" applyFill="1" applyAlignment="1">
      <alignment horizontal="left"/>
    </xf>
    <xf numFmtId="0" fontId="25" fillId="0" borderId="0" xfId="0" applyFont="1" applyFill="1"/>
    <xf numFmtId="0" fontId="25" fillId="0" borderId="0" xfId="0" applyFont="1"/>
    <xf numFmtId="0" fontId="25" fillId="0" borderId="0" xfId="0" applyFont="1" applyAlignment="1">
      <alignment horizontal="left"/>
    </xf>
    <xf numFmtId="0" fontId="25" fillId="4" borderId="8" xfId="0" applyFont="1" applyFill="1" applyBorder="1" applyProtection="1"/>
    <xf numFmtId="0" fontId="25" fillId="4" borderId="13" xfId="0" applyFont="1" applyFill="1" applyBorder="1" applyProtection="1"/>
    <xf numFmtId="0" fontId="26" fillId="4" borderId="13" xfId="0" applyFont="1" applyFill="1" applyBorder="1" applyProtection="1"/>
    <xf numFmtId="0" fontId="27" fillId="4" borderId="13" xfId="0" applyFont="1" applyFill="1" applyBorder="1" applyProtection="1"/>
    <xf numFmtId="0" fontId="27" fillId="4" borderId="9" xfId="0" applyFont="1" applyFill="1" applyBorder="1" applyProtection="1"/>
    <xf numFmtId="0" fontId="28" fillId="3" borderId="10" xfId="0" applyFont="1" applyFill="1" applyBorder="1" applyAlignment="1" applyProtection="1">
      <alignment horizontal="center"/>
    </xf>
    <xf numFmtId="0" fontId="28" fillId="3" borderId="24" xfId="0" applyFont="1" applyFill="1" applyBorder="1" applyAlignment="1" applyProtection="1">
      <alignment horizontal="center"/>
    </xf>
    <xf numFmtId="43" fontId="29" fillId="0" borderId="1" xfId="0" applyNumberFormat="1" applyFont="1" applyFill="1" applyBorder="1" applyAlignment="1">
      <alignment vertical="center" wrapText="1"/>
    </xf>
    <xf numFmtId="4" fontId="29" fillId="5" borderId="1" xfId="0" applyNumberFormat="1" applyFont="1" applyFill="1" applyBorder="1" applyAlignment="1" applyProtection="1">
      <alignment vertical="center" wrapText="1"/>
      <protection locked="0"/>
    </xf>
    <xf numFmtId="0" fontId="29" fillId="0" borderId="0" xfId="0" applyFont="1" applyAlignment="1">
      <alignment horizontal="left"/>
    </xf>
    <xf numFmtId="0" fontId="29" fillId="0" borderId="0" xfId="0" applyFont="1"/>
    <xf numFmtId="0" fontId="28" fillId="5" borderId="8" xfId="0" applyFont="1" applyFill="1" applyBorder="1" applyProtection="1"/>
    <xf numFmtId="4" fontId="28" fillId="5" borderId="25" xfId="0" applyNumberFormat="1" applyFont="1" applyFill="1" applyBorder="1" applyProtection="1"/>
    <xf numFmtId="4" fontId="28" fillId="5" borderId="2" xfId="0" applyNumberFormat="1" applyFont="1" applyFill="1" applyBorder="1" applyProtection="1"/>
    <xf numFmtId="0" fontId="28" fillId="0" borderId="0" xfId="0" applyFont="1" applyFill="1" applyBorder="1" applyProtection="1"/>
    <xf numFmtId="0" fontId="29" fillId="0" borderId="0" xfId="0" applyFont="1" applyFill="1" applyBorder="1"/>
    <xf numFmtId="4" fontId="28" fillId="5" borderId="26" xfId="0" applyNumberFormat="1" applyFont="1" applyFill="1" applyBorder="1" applyProtection="1"/>
    <xf numFmtId="0" fontId="19" fillId="0" borderId="0" xfId="0" applyFont="1" applyAlignment="1">
      <alignment horizontal="right" vertical="center" wrapText="1"/>
    </xf>
    <xf numFmtId="0" fontId="19" fillId="0" borderId="0" xfId="0" applyFont="1" applyAlignment="1">
      <alignment vertical="center" wrapText="1"/>
    </xf>
    <xf numFmtId="0" fontId="30" fillId="4" borderId="10" xfId="0" applyFont="1" applyFill="1" applyBorder="1" applyAlignment="1">
      <alignment horizontal="center" vertical="center" wrapText="1"/>
    </xf>
    <xf numFmtId="0" fontId="30" fillId="4" borderId="27" xfId="0" applyFont="1" applyFill="1" applyBorder="1" applyAlignment="1">
      <alignment vertical="center" wrapText="1"/>
    </xf>
    <xf numFmtId="0" fontId="30" fillId="4" borderId="11" xfId="0" applyFont="1" applyFill="1" applyBorder="1" applyAlignment="1">
      <alignment horizontal="center" vertical="center" wrapText="1"/>
    </xf>
    <xf numFmtId="0" fontId="30" fillId="4" borderId="27" xfId="0" applyFont="1" applyFill="1" applyBorder="1" applyAlignment="1">
      <alignment horizontal="center" vertical="center" wrapText="1"/>
    </xf>
    <xf numFmtId="4" fontId="30" fillId="4" borderId="11" xfId="0" applyNumberFormat="1" applyFont="1" applyFill="1" applyBorder="1" applyAlignment="1">
      <alignment horizontal="center" vertical="center" wrapText="1"/>
    </xf>
    <xf numFmtId="4" fontId="30" fillId="4" borderId="27" xfId="0" applyNumberFormat="1" applyFont="1" applyFill="1" applyBorder="1" applyAlignment="1">
      <alignment horizontal="center" vertical="center" wrapText="1"/>
    </xf>
    <xf numFmtId="0" fontId="30" fillId="3" borderId="28" xfId="0" applyFont="1" applyFill="1" applyBorder="1" applyAlignment="1">
      <alignment horizontal="right" vertical="center" wrapText="1"/>
    </xf>
    <xf numFmtId="0" fontId="30" fillId="3" borderId="29" xfId="0" applyFont="1" applyFill="1" applyBorder="1" applyAlignment="1">
      <alignment vertical="center" wrapText="1"/>
    </xf>
    <xf numFmtId="4" fontId="30" fillId="3" borderId="29" xfId="0" applyNumberFormat="1" applyFont="1" applyFill="1" applyBorder="1" applyAlignment="1">
      <alignment horizontal="right" vertical="center" wrapText="1"/>
    </xf>
    <xf numFmtId="4" fontId="30" fillId="3" borderId="22" xfId="0" applyNumberFormat="1" applyFont="1" applyFill="1" applyBorder="1" applyAlignment="1">
      <alignment horizontal="center" vertical="center" wrapText="1"/>
    </xf>
    <xf numFmtId="0" fontId="30" fillId="6" borderId="17" xfId="0" applyFont="1" applyFill="1" applyBorder="1" applyAlignment="1">
      <alignment horizontal="right" vertical="center" wrapText="1"/>
    </xf>
    <xf numFmtId="0" fontId="30" fillId="6" borderId="1" xfId="0" applyFont="1" applyFill="1" applyBorder="1" applyAlignment="1">
      <alignment vertical="center" wrapText="1"/>
    </xf>
    <xf numFmtId="4" fontId="30" fillId="6" borderId="1" xfId="0" applyNumberFormat="1" applyFont="1" applyFill="1" applyBorder="1" applyAlignment="1">
      <alignment horizontal="right" vertical="center" wrapText="1"/>
    </xf>
    <xf numFmtId="4" fontId="30" fillId="6" borderId="18" xfId="0" applyNumberFormat="1" applyFont="1" applyFill="1" applyBorder="1" applyAlignment="1">
      <alignment horizontal="right" vertical="center" wrapText="1"/>
    </xf>
    <xf numFmtId="0" fontId="3" fillId="0" borderId="17" xfId="0" applyFont="1" applyBorder="1" applyAlignment="1">
      <alignment horizontal="right" vertical="center" wrapText="1"/>
    </xf>
    <xf numFmtId="4" fontId="2" fillId="0" borderId="1" xfId="0" applyNumberFormat="1" applyFont="1" applyBorder="1" applyAlignment="1" applyProtection="1">
      <alignment horizontal="right" vertical="center" wrapText="1"/>
      <protection locked="0"/>
    </xf>
    <xf numFmtId="4" fontId="2" fillId="0" borderId="18" xfId="0" applyNumberFormat="1" applyFont="1" applyBorder="1" applyAlignment="1" applyProtection="1">
      <alignment horizontal="justify" vertical="center" wrapText="1"/>
      <protection locked="0"/>
    </xf>
    <xf numFmtId="0" fontId="2" fillId="3" borderId="28" xfId="0" applyFont="1" applyFill="1" applyBorder="1" applyAlignment="1">
      <alignment horizontal="right" vertical="center" wrapText="1"/>
    </xf>
    <xf numFmtId="0" fontId="31" fillId="3" borderId="29" xfId="0" applyFont="1" applyFill="1" applyBorder="1" applyAlignment="1">
      <alignment vertical="center" wrapText="1"/>
    </xf>
    <xf numFmtId="0" fontId="3" fillId="3" borderId="29" xfId="0" applyFont="1" applyFill="1" applyBorder="1" applyAlignment="1">
      <alignment vertical="center" wrapText="1"/>
    </xf>
    <xf numFmtId="4" fontId="2" fillId="3" borderId="29" xfId="0" applyNumberFormat="1" applyFont="1" applyFill="1" applyBorder="1" applyAlignment="1" applyProtection="1">
      <alignment horizontal="right" vertical="center" wrapText="1"/>
      <protection locked="0"/>
    </xf>
    <xf numFmtId="4" fontId="2" fillId="3" borderId="22" xfId="0" applyNumberFormat="1" applyFont="1" applyFill="1" applyBorder="1" applyAlignment="1" applyProtection="1">
      <alignment horizontal="right" vertical="center" wrapText="1"/>
      <protection locked="0"/>
    </xf>
    <xf numFmtId="0" fontId="3" fillId="6" borderId="1" xfId="0" applyFont="1" applyFill="1" applyBorder="1" applyAlignment="1">
      <alignment vertical="center" wrapText="1"/>
    </xf>
    <xf numFmtId="4" fontId="2" fillId="6" borderId="1" xfId="0" applyNumberFormat="1" applyFont="1" applyFill="1" applyBorder="1" applyAlignment="1" applyProtection="1">
      <alignment horizontal="right" vertical="center" wrapText="1"/>
      <protection locked="0"/>
    </xf>
    <xf numFmtId="4" fontId="2" fillId="6" borderId="18" xfId="0" applyNumberFormat="1" applyFont="1" applyFill="1" applyBorder="1" applyAlignment="1" applyProtection="1">
      <alignment horizontal="right" vertical="center" wrapText="1"/>
      <protection locked="0"/>
    </xf>
    <xf numFmtId="4" fontId="2" fillId="0" borderId="18" xfId="0" applyNumberFormat="1" applyFont="1" applyBorder="1" applyAlignment="1" applyProtection="1">
      <alignment horizontal="right" vertical="center" wrapText="1"/>
      <protection locked="0"/>
    </xf>
    <xf numFmtId="0" fontId="11" fillId="3" borderId="30" xfId="0" applyFont="1" applyFill="1" applyBorder="1" applyAlignment="1">
      <alignment horizontal="right" vertical="center" wrapText="1"/>
    </xf>
    <xf numFmtId="0" fontId="5" fillId="3" borderId="31" xfId="0" applyFont="1" applyFill="1" applyBorder="1" applyAlignment="1">
      <alignment vertical="center" wrapText="1"/>
    </xf>
    <xf numFmtId="0" fontId="11" fillId="3" borderId="31" xfId="0" applyFont="1" applyFill="1" applyBorder="1" applyAlignment="1">
      <alignment vertical="center" wrapText="1"/>
    </xf>
    <xf numFmtId="4" fontId="5" fillId="3" borderId="31" xfId="0" applyNumberFormat="1" applyFont="1" applyFill="1" applyBorder="1" applyAlignment="1" applyProtection="1">
      <alignment horizontal="right" vertical="center" wrapText="1"/>
      <protection locked="0"/>
    </xf>
    <xf numFmtId="4" fontId="5" fillId="3" borderId="21" xfId="0" applyNumberFormat="1" applyFont="1" applyFill="1" applyBorder="1" applyAlignment="1" applyProtection="1">
      <alignment horizontal="right" vertical="center" wrapText="1"/>
      <protection locked="0"/>
    </xf>
    <xf numFmtId="0" fontId="33" fillId="0" borderId="1" xfId="0" applyNumberFormat="1" applyFont="1" applyBorder="1" applyAlignment="1">
      <alignment vertical="center" wrapText="1"/>
    </xf>
    <xf numFmtId="43" fontId="33" fillId="0" borderId="1" xfId="0" applyNumberFormat="1" applyFont="1" applyFill="1" applyBorder="1" applyAlignment="1">
      <alignment vertical="center"/>
    </xf>
    <xf numFmtId="9" fontId="33" fillId="0" borderId="1" xfId="3" applyNumberFormat="1" applyFont="1" applyFill="1" applyBorder="1" applyAlignment="1">
      <alignment horizontal="center" vertical="center"/>
    </xf>
    <xf numFmtId="43" fontId="33" fillId="0" borderId="1" xfId="3" applyNumberFormat="1" applyFont="1" applyFill="1" applyBorder="1" applyAlignment="1">
      <alignment horizontal="center" vertical="center"/>
    </xf>
    <xf numFmtId="49" fontId="33" fillId="0" borderId="1"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68" fontId="3" fillId="0" borderId="0" xfId="3" applyNumberFormat="1" applyFont="1" applyBorder="1" applyAlignment="1">
      <alignment horizontal="center" vertical="center" wrapText="1"/>
    </xf>
    <xf numFmtId="0" fontId="34" fillId="0" borderId="0" xfId="0" applyFont="1"/>
    <xf numFmtId="0" fontId="35" fillId="0" borderId="0" xfId="0" applyFont="1" applyProtection="1"/>
    <xf numFmtId="0" fontId="2" fillId="7" borderId="32" xfId="0" applyFont="1" applyFill="1" applyBorder="1" applyAlignment="1" applyProtection="1">
      <alignment horizontal="center"/>
    </xf>
    <xf numFmtId="0" fontId="2" fillId="0" borderId="0" xfId="0" applyFont="1" applyAlignment="1" applyProtection="1">
      <alignment horizontal="center" vertical="justify"/>
    </xf>
    <xf numFmtId="0" fontId="36" fillId="3" borderId="8" xfId="0" applyFont="1" applyFill="1" applyBorder="1" applyAlignment="1" applyProtection="1">
      <alignment horizontal="center" vertical="justify"/>
    </xf>
    <xf numFmtId="0" fontId="2" fillId="3" borderId="8" xfId="0" applyFont="1" applyFill="1" applyBorder="1" applyAlignment="1" applyProtection="1">
      <alignment horizontal="center" vertical="justify"/>
    </xf>
    <xf numFmtId="0" fontId="9" fillId="0" borderId="2" xfId="0" applyFont="1" applyBorder="1" applyProtection="1"/>
    <xf numFmtId="0" fontId="9" fillId="0" borderId="33" xfId="0" applyFont="1" applyBorder="1" applyAlignment="1" applyProtection="1">
      <alignment horizontal="center"/>
    </xf>
    <xf numFmtId="0" fontId="9" fillId="0" borderId="34" xfId="0" applyFont="1" applyBorder="1" applyAlignment="1" applyProtection="1">
      <alignment horizontal="center"/>
    </xf>
    <xf numFmtId="0" fontId="9" fillId="7" borderId="13" xfId="0" applyFont="1" applyFill="1" applyBorder="1" applyAlignment="1" applyProtection="1">
      <alignment horizontal="center"/>
    </xf>
    <xf numFmtId="0" fontId="9" fillId="0" borderId="0" xfId="0" applyFont="1" applyAlignment="1" applyProtection="1">
      <alignment horizontal="center"/>
    </xf>
    <xf numFmtId="0" fontId="9" fillId="7" borderId="2" xfId="0" applyFont="1" applyFill="1" applyBorder="1" applyAlignment="1" applyProtection="1">
      <alignment horizontal="center"/>
    </xf>
    <xf numFmtId="0" fontId="2" fillId="0" borderId="8" xfId="0" applyFont="1" applyBorder="1" applyProtection="1"/>
    <xf numFmtId="0" fontId="2" fillId="0" borderId="13" xfId="0" applyFont="1" applyBorder="1" applyProtection="1"/>
    <xf numFmtId="0" fontId="2" fillId="0" borderId="9" xfId="0" applyFont="1" applyBorder="1" applyProtection="1"/>
    <xf numFmtId="0" fontId="2" fillId="0" borderId="0" xfId="0" applyFont="1" applyBorder="1" applyProtection="1"/>
    <xf numFmtId="0" fontId="3" fillId="0" borderId="0" xfId="0" applyFont="1" applyFill="1" applyProtection="1"/>
    <xf numFmtId="0" fontId="2" fillId="0" borderId="0" xfId="0" applyFont="1" applyProtection="1">
      <protection locked="0"/>
    </xf>
    <xf numFmtId="49" fontId="3" fillId="0" borderId="17"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vertical="center" wrapText="1"/>
    </xf>
    <xf numFmtId="0" fontId="3" fillId="0" borderId="29" xfId="0" applyFont="1" applyFill="1" applyBorder="1" applyAlignment="1">
      <alignment vertical="center" wrapText="1"/>
    </xf>
    <xf numFmtId="4" fontId="3" fillId="0" borderId="22" xfId="0" applyNumberFormat="1" applyFont="1" applyFill="1" applyBorder="1" applyAlignment="1">
      <alignment vertical="center" wrapText="1"/>
    </xf>
    <xf numFmtId="4" fontId="3" fillId="0" borderId="18" xfId="0" applyNumberFormat="1" applyFont="1" applyFill="1" applyBorder="1" applyAlignment="1">
      <alignment vertical="center" wrapText="1"/>
    </xf>
    <xf numFmtId="0" fontId="3" fillId="0" borderId="31" xfId="0" applyFont="1" applyFill="1" applyBorder="1" applyAlignment="1">
      <alignment vertical="center" wrapText="1"/>
    </xf>
    <xf numFmtId="49" fontId="3" fillId="0" borderId="28" xfId="0" applyNumberFormat="1" applyFont="1" applyFill="1" applyBorder="1" applyAlignment="1">
      <alignment horizontal="center" vertical="center" wrapText="1"/>
    </xf>
    <xf numFmtId="4" fontId="3" fillId="0" borderId="22" xfId="0" applyNumberFormat="1" applyFont="1" applyBorder="1" applyAlignment="1">
      <alignment horizontal="right" vertical="center" wrapText="1"/>
    </xf>
    <xf numFmtId="4" fontId="3" fillId="0" borderId="18" xfId="0" applyNumberFormat="1" applyFont="1" applyBorder="1" applyAlignment="1">
      <alignment horizontal="right" vertical="center" wrapText="1"/>
    </xf>
    <xf numFmtId="43" fontId="3" fillId="0" borderId="18" xfId="0" applyNumberFormat="1" applyFont="1" applyFill="1" applyBorder="1" applyAlignment="1">
      <alignment horizontal="right" vertical="center" wrapText="1"/>
    </xf>
    <xf numFmtId="49" fontId="3" fillId="0" borderId="35" xfId="0" applyNumberFormat="1" applyFont="1" applyFill="1" applyBorder="1" applyAlignment="1">
      <alignment horizontal="center" vertical="center" wrapText="1"/>
    </xf>
    <xf numFmtId="4" fontId="3" fillId="0" borderId="21" xfId="0" applyNumberFormat="1" applyFont="1" applyFill="1" applyBorder="1" applyAlignment="1">
      <alignment horizontal="right" vertical="center" wrapText="1"/>
    </xf>
    <xf numFmtId="0" fontId="1" fillId="0" borderId="0" xfId="0" applyFont="1"/>
    <xf numFmtId="49" fontId="25" fillId="0" borderId="0" xfId="0" applyNumberFormat="1" applyFont="1"/>
    <xf numFmtId="0" fontId="39" fillId="0" borderId="0" xfId="0" applyFont="1"/>
    <xf numFmtId="49" fontId="39" fillId="0" borderId="0" xfId="0" applyNumberFormat="1" applyFont="1"/>
    <xf numFmtId="0" fontId="40" fillId="0" borderId="0" xfId="0" applyFont="1"/>
    <xf numFmtId="0" fontId="41" fillId="0" borderId="10" xfId="0" applyFont="1" applyBorder="1"/>
    <xf numFmtId="0" fontId="39" fillId="0" borderId="11" xfId="0" applyFont="1" applyBorder="1" applyAlignment="1">
      <alignment horizontal="left" vertical="justify" wrapText="1"/>
    </xf>
    <xf numFmtId="0" fontId="39" fillId="0" borderId="11" xfId="0" applyFont="1" applyBorder="1" applyAlignment="1">
      <alignment horizontal="center" vertical="justify" wrapText="1"/>
    </xf>
    <xf numFmtId="0" fontId="39" fillId="0" borderId="12" xfId="0" applyFont="1" applyBorder="1" applyAlignment="1">
      <alignment horizontal="center" vertical="justify" wrapText="1"/>
    </xf>
    <xf numFmtId="0" fontId="39" fillId="0" borderId="3" xfId="0" applyFont="1" applyBorder="1"/>
    <xf numFmtId="0" fontId="40" fillId="0" borderId="0" xfId="0" applyFont="1" applyBorder="1"/>
    <xf numFmtId="49" fontId="39" fillId="0" borderId="4" xfId="0" applyNumberFormat="1" applyFont="1" applyBorder="1"/>
    <xf numFmtId="0" fontId="40" fillId="0" borderId="3" xfId="0" applyFont="1" applyBorder="1"/>
    <xf numFmtId="0" fontId="41" fillId="0" borderId="0" xfId="0" applyFont="1" applyBorder="1" applyAlignment="1">
      <alignment horizontal="center"/>
    </xf>
    <xf numFmtId="4" fontId="39" fillId="0" borderId="0" xfId="0" applyNumberFormat="1" applyFont="1" applyBorder="1"/>
    <xf numFmtId="0" fontId="39" fillId="0" borderId="3" xfId="0" applyFont="1" applyFill="1" applyBorder="1" applyAlignment="1">
      <alignment horizontal="left" vertical="justify" wrapText="1"/>
    </xf>
    <xf numFmtId="4" fontId="39" fillId="0" borderId="36" xfId="0" applyNumberFormat="1" applyFont="1" applyBorder="1"/>
    <xf numFmtId="49" fontId="39" fillId="0" borderId="37" xfId="0" applyNumberFormat="1" applyFont="1" applyBorder="1"/>
    <xf numFmtId="0" fontId="41" fillId="0" borderId="3" xfId="0" applyFont="1" applyBorder="1"/>
    <xf numFmtId="0" fontId="39" fillId="0" borderId="5" xfId="0" applyFont="1" applyBorder="1"/>
    <xf numFmtId="4" fontId="39" fillId="0" borderId="6" xfId="0" applyNumberFormat="1" applyFont="1" applyBorder="1"/>
    <xf numFmtId="49" fontId="39" fillId="0" borderId="7" xfId="0" applyNumberFormat="1" applyFont="1" applyBorder="1"/>
    <xf numFmtId="4" fontId="39" fillId="0" borderId="11" xfId="0" applyNumberFormat="1" applyFont="1" applyBorder="1"/>
    <xf numFmtId="49" fontId="39" fillId="0" borderId="12" xfId="0" applyNumberFormat="1" applyFont="1" applyBorder="1"/>
    <xf numFmtId="0" fontId="39" fillId="0" borderId="3" xfId="0" applyFont="1" applyFill="1" applyBorder="1"/>
    <xf numFmtId="0" fontId="39" fillId="0" borderId="11" xfId="0" applyFont="1" applyBorder="1"/>
    <xf numFmtId="49" fontId="40" fillId="0" borderId="4" xfId="0" applyNumberFormat="1" applyFont="1" applyBorder="1"/>
    <xf numFmtId="49" fontId="40" fillId="0" borderId="7" xfId="0" applyNumberFormat="1" applyFont="1" applyBorder="1"/>
    <xf numFmtId="0" fontId="40" fillId="0" borderId="5" xfId="0" applyFont="1" applyBorder="1" applyAlignment="1">
      <alignment horizontal="justify" vertical="justify" wrapText="1"/>
    </xf>
    <xf numFmtId="0" fontId="40" fillId="0" borderId="6" xfId="0" applyFont="1" applyBorder="1"/>
    <xf numFmtId="0" fontId="40" fillId="0" borderId="0" xfId="0" applyFont="1" applyBorder="1" applyAlignment="1">
      <alignment horizontal="justify" vertical="justify" wrapText="1"/>
    </xf>
    <xf numFmtId="49" fontId="40" fillId="0" borderId="0" xfId="0" applyNumberFormat="1" applyFont="1"/>
    <xf numFmtId="0" fontId="28" fillId="0" borderId="0" xfId="0" applyFont="1"/>
    <xf numFmtId="0" fontId="28" fillId="0" borderId="0" xfId="0" applyFont="1" applyAlignment="1">
      <alignment horizontal="left"/>
    </xf>
    <xf numFmtId="49" fontId="29" fillId="0" borderId="0" xfId="0" applyNumberFormat="1" applyFont="1"/>
    <xf numFmtId="0" fontId="3" fillId="0" borderId="13" xfId="0" applyFont="1" applyBorder="1" applyAlignment="1"/>
    <xf numFmtId="0" fontId="3" fillId="0" borderId="9" xfId="0" applyFont="1" applyBorder="1" applyAlignment="1"/>
    <xf numFmtId="0" fontId="3" fillId="0" borderId="8" xfId="0" applyFont="1" applyBorder="1" applyAlignment="1"/>
    <xf numFmtId="0" fontId="5" fillId="0" borderId="8" xfId="0" applyFont="1" applyBorder="1" applyAlignment="1">
      <alignment vertical="center"/>
    </xf>
    <xf numFmtId="0" fontId="0" fillId="0" borderId="0" xfId="0" applyFill="1" applyAlignment="1">
      <alignment vertical="center"/>
    </xf>
    <xf numFmtId="49" fontId="18"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xf>
    <xf numFmtId="4" fontId="0" fillId="0" borderId="0" xfId="0" applyNumberFormat="1" applyFill="1" applyAlignment="1">
      <alignment vertical="center"/>
    </xf>
    <xf numFmtId="43" fontId="0" fillId="0" borderId="0" xfId="0" applyNumberFormat="1" applyFill="1" applyAlignment="1">
      <alignment vertical="center"/>
    </xf>
    <xf numFmtId="49" fontId="0" fillId="0" borderId="0" xfId="0" applyNumberFormat="1" applyAlignment="1">
      <alignment vertical="center"/>
    </xf>
    <xf numFmtId="49" fontId="0" fillId="0" borderId="0" xfId="0" applyNumberFormat="1" applyFill="1" applyBorder="1" applyAlignment="1" applyProtection="1">
      <alignment vertical="center"/>
    </xf>
    <xf numFmtId="43" fontId="0" fillId="0" borderId="0" xfId="0" applyNumberFormat="1" applyAlignment="1">
      <alignment vertical="center"/>
    </xf>
    <xf numFmtId="43" fontId="3" fillId="0" borderId="0" xfId="0" applyNumberFormat="1" applyFont="1" applyAlignment="1">
      <alignment vertical="center"/>
    </xf>
    <xf numFmtId="4" fontId="3" fillId="0" borderId="0" xfId="2" applyNumberFormat="1" applyFont="1" applyAlignment="1">
      <alignment vertical="center"/>
    </xf>
    <xf numFmtId="43" fontId="3" fillId="0" borderId="0" xfId="0" applyNumberFormat="1" applyFont="1" applyFill="1" applyAlignment="1">
      <alignment vertical="center"/>
    </xf>
    <xf numFmtId="0" fontId="3" fillId="0" borderId="0" xfId="0" applyFont="1" applyFill="1" applyAlignment="1">
      <alignment vertical="center"/>
    </xf>
    <xf numFmtId="167" fontId="3" fillId="0" borderId="0" xfId="2" applyFont="1" applyFill="1" applyAlignment="1">
      <alignment vertical="center"/>
    </xf>
    <xf numFmtId="167" fontId="3" fillId="0" borderId="0" xfId="2" applyFont="1" applyAlignment="1">
      <alignment vertical="center"/>
    </xf>
    <xf numFmtId="49" fontId="0" fillId="0" borderId="0" xfId="0" applyNumberFormat="1" applyFill="1" applyAlignment="1">
      <alignment vertical="center"/>
    </xf>
    <xf numFmtId="49" fontId="18" fillId="9" borderId="2" xfId="0" applyNumberFormat="1" applyFont="1" applyFill="1" applyBorder="1" applyAlignment="1">
      <alignment horizontal="center" vertical="center" wrapText="1"/>
    </xf>
    <xf numFmtId="43" fontId="18" fillId="9" borderId="2" xfId="0" applyNumberFormat="1" applyFont="1" applyFill="1" applyBorder="1" applyAlignment="1">
      <alignment vertical="center" wrapText="1"/>
    </xf>
    <xf numFmtId="43" fontId="18" fillId="9" borderId="9" xfId="0" applyNumberFormat="1" applyFont="1" applyFill="1" applyBorder="1" applyAlignment="1">
      <alignment vertical="center" wrapText="1"/>
    </xf>
    <xf numFmtId="168" fontId="33" fillId="0" borderId="1" xfId="3" applyNumberFormat="1" applyFont="1" applyFill="1" applyBorder="1" applyAlignment="1">
      <alignment horizontal="center" vertical="center"/>
    </xf>
    <xf numFmtId="168" fontId="33" fillId="0" borderId="1" xfId="0" applyNumberFormat="1" applyFont="1" applyFill="1" applyBorder="1" applyAlignment="1">
      <alignment vertical="center"/>
    </xf>
    <xf numFmtId="0" fontId="32" fillId="0" borderId="0" xfId="0" applyFont="1" applyBorder="1" applyAlignment="1">
      <alignment horizontal="center" vertical="center" wrapText="1"/>
    </xf>
    <xf numFmtId="43" fontId="32" fillId="0" borderId="1" xfId="0" applyNumberFormat="1" applyFont="1" applyFill="1" applyBorder="1" applyAlignment="1">
      <alignment vertical="center" wrapText="1"/>
    </xf>
    <xf numFmtId="0" fontId="33" fillId="0" borderId="1" xfId="0" applyNumberFormat="1" applyFont="1" applyFill="1" applyBorder="1" applyAlignment="1">
      <alignment vertical="center" wrapText="1"/>
    </xf>
    <xf numFmtId="0" fontId="33" fillId="0" borderId="1" xfId="0" applyFont="1" applyBorder="1" applyAlignment="1">
      <alignment vertical="center" wrapText="1"/>
    </xf>
    <xf numFmtId="0" fontId="33" fillId="0" borderId="1" xfId="0" applyFont="1" applyFill="1" applyBorder="1" applyAlignment="1">
      <alignment vertical="center" wrapText="1"/>
    </xf>
    <xf numFmtId="0" fontId="3" fillId="0" borderId="0" xfId="0" applyNumberFormat="1" applyFont="1" applyAlignment="1">
      <alignment vertical="center" wrapText="1"/>
    </xf>
    <xf numFmtId="0" fontId="32" fillId="0" borderId="0" xfId="0" applyFont="1" applyBorder="1" applyAlignment="1">
      <alignment horizontal="center" vertical="center"/>
    </xf>
    <xf numFmtId="168" fontId="32" fillId="0" borderId="0" xfId="0" applyNumberFormat="1" applyFont="1" applyBorder="1" applyAlignment="1">
      <alignment horizontal="center" vertical="center"/>
    </xf>
    <xf numFmtId="168" fontId="32" fillId="0" borderId="1" xfId="3" applyNumberFormat="1" applyFont="1" applyFill="1" applyBorder="1" applyAlignment="1">
      <alignment vertical="center"/>
    </xf>
    <xf numFmtId="168" fontId="32" fillId="0" borderId="1" xfId="3" applyNumberFormat="1" applyFont="1" applyFill="1" applyBorder="1" applyAlignment="1">
      <alignment horizontal="center" vertical="center"/>
    </xf>
    <xf numFmtId="9" fontId="32" fillId="0" borderId="1" xfId="3" applyNumberFormat="1" applyFont="1" applyFill="1" applyBorder="1" applyAlignment="1">
      <alignment horizontal="center" vertical="center"/>
    </xf>
    <xf numFmtId="0" fontId="3" fillId="0" borderId="0" xfId="0" applyFont="1" applyAlignment="1">
      <alignment horizontal="center" vertical="center"/>
    </xf>
    <xf numFmtId="168" fontId="3" fillId="0" borderId="0" xfId="0" applyNumberFormat="1" applyFont="1" applyAlignment="1">
      <alignment vertical="center"/>
    </xf>
    <xf numFmtId="168" fontId="3" fillId="0" borderId="0" xfId="3" applyNumberFormat="1" applyFont="1" applyAlignment="1">
      <alignment horizontal="center" vertical="center"/>
    </xf>
    <xf numFmtId="43" fontId="3" fillId="0" borderId="0" xfId="3" applyNumberFormat="1" applyFont="1" applyAlignment="1">
      <alignment horizontal="center" vertical="center"/>
    </xf>
    <xf numFmtId="9" fontId="3" fillId="0" borderId="0" xfId="3" applyNumberFormat="1" applyFont="1" applyAlignment="1">
      <alignment horizontal="center" vertical="center"/>
    </xf>
    <xf numFmtId="0" fontId="11" fillId="0" borderId="0" xfId="0" applyFont="1" applyAlignment="1">
      <alignment horizontal="centerContinuous" vertical="center" wrapText="1"/>
    </xf>
    <xf numFmtId="4" fontId="11" fillId="0" borderId="0" xfId="0" applyNumberFormat="1" applyFont="1" applyAlignment="1">
      <alignment horizontal="centerContinuous" vertical="center" wrapText="1"/>
    </xf>
    <xf numFmtId="49" fontId="11" fillId="0" borderId="0" xfId="0" applyNumberFormat="1" applyFont="1" applyAlignment="1">
      <alignment horizontal="centerContinuous" vertical="center" wrapText="1"/>
    </xf>
    <xf numFmtId="0" fontId="2" fillId="0" borderId="10" xfId="0" applyFont="1" applyFill="1" applyBorder="1" applyProtection="1"/>
    <xf numFmtId="0" fontId="0" fillId="0" borderId="11" xfId="0" applyFill="1" applyBorder="1" applyProtection="1"/>
    <xf numFmtId="4" fontId="2" fillId="0" borderId="12" xfId="0" applyNumberFormat="1" applyFont="1" applyFill="1" applyBorder="1" applyProtection="1"/>
    <xf numFmtId="0" fontId="2" fillId="0" borderId="3" xfId="0" applyFont="1" applyFill="1" applyBorder="1" applyProtection="1"/>
    <xf numFmtId="0" fontId="0" fillId="0" borderId="0" xfId="0" applyFill="1" applyBorder="1" applyProtection="1"/>
    <xf numFmtId="4" fontId="2" fillId="0" borderId="4" xfId="0" applyNumberFormat="1" applyFont="1" applyFill="1" applyBorder="1" applyProtection="1"/>
    <xf numFmtId="0" fontId="2" fillId="0" borderId="5" xfId="0" applyFont="1" applyFill="1" applyBorder="1" applyProtection="1"/>
    <xf numFmtId="0" fontId="0" fillId="0" borderId="6" xfId="0" applyFill="1" applyBorder="1" applyProtection="1"/>
    <xf numFmtId="9" fontId="0" fillId="0" borderId="7" xfId="0" applyNumberFormat="1" applyFill="1" applyBorder="1" applyProtection="1">
      <protection locked="0"/>
    </xf>
    <xf numFmtId="0" fontId="2" fillId="0" borderId="38" xfId="0" applyFont="1" applyFill="1" applyBorder="1" applyProtection="1"/>
    <xf numFmtId="0" fontId="2" fillId="0" borderId="39" xfId="0" applyFont="1" applyFill="1" applyBorder="1" applyProtection="1"/>
    <xf numFmtId="0" fontId="0" fillId="0" borderId="40" xfId="0" applyFill="1" applyBorder="1" applyProtection="1"/>
    <xf numFmtId="0" fontId="0" fillId="0" borderId="41" xfId="0" applyFill="1" applyBorder="1" applyProtection="1"/>
    <xf numFmtId="0" fontId="0" fillId="3" borderId="3" xfId="0" applyFill="1" applyBorder="1" applyAlignment="1" applyProtection="1">
      <alignment horizontal="center"/>
    </xf>
    <xf numFmtId="0" fontId="0" fillId="3" borderId="23" xfId="0" applyFill="1" applyBorder="1" applyAlignment="1" applyProtection="1">
      <alignment horizontal="center"/>
    </xf>
    <xf numFmtId="0" fontId="0" fillId="3" borderId="42" xfId="0" applyFill="1" applyBorder="1" applyAlignment="1" applyProtection="1">
      <alignment horizontal="center"/>
    </xf>
    <xf numFmtId="0" fontId="0" fillId="3" borderId="0" xfId="0" applyFill="1" applyBorder="1" applyAlignment="1" applyProtection="1">
      <alignment horizontal="center"/>
    </xf>
    <xf numFmtId="0" fontId="0" fillId="3" borderId="4" xfId="0" applyFill="1" applyBorder="1" applyAlignment="1" applyProtection="1">
      <alignment horizontal="center"/>
    </xf>
    <xf numFmtId="0" fontId="0" fillId="3" borderId="38" xfId="0" applyFill="1" applyBorder="1" applyAlignment="1" applyProtection="1">
      <alignment horizontal="center"/>
    </xf>
    <xf numFmtId="0" fontId="0" fillId="3" borderId="15" xfId="0" applyFill="1" applyBorder="1" applyAlignment="1" applyProtection="1">
      <alignment horizontal="center"/>
    </xf>
    <xf numFmtId="0" fontId="0" fillId="3" borderId="39" xfId="0" applyFill="1" applyBorder="1" applyAlignment="1" applyProtection="1">
      <alignment horizontal="center"/>
    </xf>
    <xf numFmtId="0" fontId="0" fillId="3" borderId="41" xfId="0" applyFill="1" applyBorder="1" applyAlignment="1" applyProtection="1">
      <alignment horizontal="center"/>
    </xf>
    <xf numFmtId="0" fontId="0" fillId="0" borderId="3" xfId="0" applyFill="1" applyBorder="1" applyAlignment="1" applyProtection="1">
      <alignment horizontal="center"/>
    </xf>
    <xf numFmtId="4" fontId="0" fillId="0" borderId="42" xfId="0" applyNumberFormat="1" applyFill="1" applyBorder="1" applyProtection="1"/>
    <xf numFmtId="4" fontId="0" fillId="3" borderId="42" xfId="0" applyNumberFormat="1" applyFill="1" applyBorder="1" applyProtection="1"/>
    <xf numFmtId="0" fontId="0" fillId="0" borderId="0" xfId="0" applyFill="1" applyBorder="1" applyAlignment="1" applyProtection="1">
      <alignment horizontal="center"/>
      <protection locked="0"/>
    </xf>
    <xf numFmtId="4" fontId="0" fillId="3" borderId="43" xfId="0" applyNumberFormat="1" applyFill="1" applyBorder="1" applyProtection="1"/>
    <xf numFmtId="4" fontId="0" fillId="0" borderId="44" xfId="0" applyNumberFormat="1" applyFill="1" applyBorder="1" applyProtection="1"/>
    <xf numFmtId="0" fontId="0" fillId="0" borderId="3" xfId="0" applyFill="1" applyBorder="1" applyProtection="1"/>
    <xf numFmtId="0" fontId="0" fillId="0" borderId="15" xfId="0" applyFill="1" applyBorder="1" applyProtection="1"/>
    <xf numFmtId="0" fontId="0" fillId="0" borderId="42" xfId="0" applyFill="1" applyBorder="1" applyProtection="1"/>
    <xf numFmtId="0" fontId="0" fillId="0" borderId="4" xfId="0" applyFill="1" applyBorder="1" applyProtection="1"/>
    <xf numFmtId="0" fontId="2" fillId="0" borderId="17" xfId="0" applyFont="1" applyFill="1" applyBorder="1" applyProtection="1"/>
    <xf numFmtId="0" fontId="0" fillId="0" borderId="16" xfId="0" applyFill="1" applyBorder="1" applyProtection="1"/>
    <xf numFmtId="0" fontId="0" fillId="0" borderId="1" xfId="0" applyFill="1" applyBorder="1" applyProtection="1"/>
    <xf numFmtId="4" fontId="0" fillId="0" borderId="18" xfId="0" applyNumberFormat="1" applyFill="1" applyBorder="1" applyProtection="1"/>
    <xf numFmtId="0" fontId="2" fillId="0" borderId="19" xfId="0" applyFont="1" applyFill="1" applyBorder="1" applyProtection="1"/>
    <xf numFmtId="0" fontId="0" fillId="0" borderId="20" xfId="0" applyFill="1" applyBorder="1" applyProtection="1"/>
    <xf numFmtId="4" fontId="0" fillId="3" borderId="31" xfId="0" applyNumberFormat="1" applyFill="1" applyBorder="1" applyProtection="1"/>
    <xf numFmtId="4" fontId="0" fillId="3" borderId="21" xfId="0" applyNumberFormat="1" applyFill="1" applyBorder="1" applyProtection="1"/>
    <xf numFmtId="0" fontId="2" fillId="2" borderId="27" xfId="0" applyFont="1" applyFill="1" applyBorder="1" applyAlignment="1">
      <alignment horizontal="center" vertical="center" wrapText="1"/>
    </xf>
    <xf numFmtId="0" fontId="28" fillId="3" borderId="3" xfId="0" applyFont="1" applyFill="1" applyBorder="1" applyAlignment="1" applyProtection="1">
      <alignment horizontal="center"/>
    </xf>
    <xf numFmtId="0" fontId="28" fillId="3" borderId="43" xfId="0" applyFont="1" applyFill="1" applyBorder="1" applyAlignment="1" applyProtection="1">
      <alignment horizontal="center"/>
    </xf>
    <xf numFmtId="4" fontId="29" fillId="0" borderId="1" xfId="0" applyNumberFormat="1" applyFont="1" applyBorder="1" applyAlignment="1" applyProtection="1">
      <alignment vertical="center"/>
      <protection locked="0"/>
    </xf>
    <xf numFmtId="39" fontId="3" fillId="0" borderId="0" xfId="0" applyNumberFormat="1" applyFont="1" applyAlignment="1">
      <alignment vertical="center"/>
    </xf>
    <xf numFmtId="0" fontId="2" fillId="2" borderId="1" xfId="0" applyFont="1" applyFill="1" applyBorder="1" applyAlignment="1">
      <alignment vertical="center"/>
    </xf>
    <xf numFmtId="49" fontId="0" fillId="0" borderId="0" xfId="0" applyNumberFormat="1" applyFill="1" applyAlignment="1">
      <alignment vertical="center" wrapText="1"/>
    </xf>
    <xf numFmtId="0" fontId="2" fillId="0" borderId="0" xfId="0" applyFont="1" applyFill="1" applyBorder="1" applyAlignment="1">
      <alignment vertical="center"/>
    </xf>
    <xf numFmtId="49" fontId="2"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 fontId="0" fillId="2" borderId="0" xfId="2" applyNumberFormat="1" applyFont="1" applyFill="1"/>
    <xf numFmtId="49" fontId="0" fillId="2" borderId="0" xfId="0" applyNumberFormat="1" applyFill="1" applyAlignment="1">
      <alignment vertical="center"/>
    </xf>
    <xf numFmtId="49" fontId="0" fillId="2" borderId="0" xfId="0" applyNumberFormat="1" applyFill="1" applyAlignment="1">
      <alignment vertical="center" wrapText="1"/>
    </xf>
    <xf numFmtId="4" fontId="0" fillId="2" borderId="0" xfId="0" applyNumberFormat="1" applyFill="1" applyAlignment="1">
      <alignment vertical="center"/>
    </xf>
    <xf numFmtId="0" fontId="29" fillId="0" borderId="1" xfId="0" applyFont="1" applyFill="1" applyBorder="1" applyAlignment="1" applyProtection="1">
      <alignment horizontal="justify" vertical="center" wrapText="1"/>
    </xf>
    <xf numFmtId="0" fontId="28" fillId="5" borderId="1" xfId="0" applyFont="1" applyFill="1" applyBorder="1" applyProtection="1"/>
    <xf numFmtId="4" fontId="28" fillId="5" borderId="1" xfId="0" applyNumberFormat="1" applyFont="1" applyFill="1" applyBorder="1" applyProtection="1"/>
    <xf numFmtId="0" fontId="2" fillId="2" borderId="45" xfId="0" applyFont="1" applyFill="1" applyBorder="1" applyAlignment="1">
      <alignment horizontal="justify" vertical="center" wrapText="1"/>
    </xf>
    <xf numFmtId="43" fontId="3" fillId="0" borderId="18" xfId="0" applyNumberFormat="1" applyFont="1" applyFill="1" applyBorder="1" applyAlignment="1">
      <alignment vertical="center" wrapText="1"/>
    </xf>
    <xf numFmtId="0" fontId="18" fillId="8" borderId="27" xfId="0" applyFont="1" applyFill="1" applyBorder="1" applyAlignment="1">
      <alignment vertical="center"/>
    </xf>
    <xf numFmtId="0" fontId="18" fillId="8" borderId="27" xfId="0" applyFont="1" applyFill="1" applyBorder="1" applyAlignment="1">
      <alignment horizontal="center" vertical="center" wrapText="1"/>
    </xf>
    <xf numFmtId="0" fontId="23" fillId="0" borderId="10" xfId="0" applyFont="1" applyBorder="1" applyAlignment="1">
      <alignment horizontal="center"/>
    </xf>
    <xf numFmtId="0" fontId="23" fillId="0" borderId="11" xfId="0" applyFont="1" applyBorder="1" applyAlignment="1">
      <alignment horizontal="center"/>
    </xf>
    <xf numFmtId="10" fontId="23" fillId="0" borderId="12" xfId="3" applyNumberFormat="1" applyFont="1" applyBorder="1" applyAlignment="1">
      <alignment horizontal="center"/>
    </xf>
    <xf numFmtId="10" fontId="22" fillId="0" borderId="4" xfId="3" applyNumberFormat="1" applyFont="1" applyBorder="1" applyAlignment="1">
      <alignment horizontal="center"/>
    </xf>
    <xf numFmtId="0" fontId="23" fillId="0" borderId="3" xfId="0" applyFont="1" applyBorder="1"/>
    <xf numFmtId="10" fontId="23" fillId="0" borderId="4" xfId="3" applyNumberFormat="1" applyFont="1" applyBorder="1"/>
    <xf numFmtId="0" fontId="23" fillId="0" borderId="3" xfId="0" applyFont="1" applyBorder="1" applyAlignment="1">
      <alignment horizontal="center"/>
    </xf>
    <xf numFmtId="0" fontId="23" fillId="0" borderId="5" xfId="0" applyFont="1" applyBorder="1"/>
    <xf numFmtId="0" fontId="23" fillId="0" borderId="6" xfId="0" applyFont="1" applyBorder="1"/>
    <xf numFmtId="10" fontId="23" fillId="0" borderId="7" xfId="3" applyNumberFormat="1" applyFont="1" applyBorder="1"/>
    <xf numFmtId="0" fontId="18" fillId="8" borderId="2" xfId="0" applyFont="1" applyFill="1" applyBorder="1" applyAlignment="1">
      <alignment horizontal="center"/>
    </xf>
    <xf numFmtId="170" fontId="18" fillId="8" borderId="2" xfId="1" applyFont="1" applyFill="1" applyBorder="1" applyAlignment="1">
      <alignment horizontal="center"/>
    </xf>
    <xf numFmtId="10" fontId="18" fillId="8" borderId="2" xfId="3" applyNumberFormat="1" applyFont="1" applyFill="1" applyBorder="1" applyAlignment="1">
      <alignment horizontal="center"/>
    </xf>
    <xf numFmtId="0" fontId="47" fillId="8" borderId="1" xfId="0" applyFont="1" applyFill="1" applyBorder="1" applyAlignment="1">
      <alignment vertical="center" wrapText="1"/>
    </xf>
    <xf numFmtId="43" fontId="47" fillId="8" borderId="1" xfId="0" applyNumberFormat="1" applyFont="1" applyFill="1" applyBorder="1" applyAlignment="1">
      <alignment vertical="center" wrapText="1"/>
    </xf>
    <xf numFmtId="168" fontId="47" fillId="8" borderId="1" xfId="3" applyNumberFormat="1" applyFont="1" applyFill="1" applyBorder="1" applyAlignment="1">
      <alignment horizontal="center" vertical="center" wrapText="1"/>
    </xf>
    <xf numFmtId="4" fontId="47" fillId="8" borderId="1" xfId="0" applyNumberFormat="1" applyFont="1" applyFill="1" applyBorder="1" applyAlignment="1">
      <alignment vertical="center" wrapText="1"/>
    </xf>
    <xf numFmtId="43" fontId="47" fillId="8" borderId="1" xfId="0" applyNumberFormat="1" applyFont="1" applyFill="1" applyBorder="1" applyAlignment="1">
      <alignment horizontal="center" vertical="center" wrapText="1"/>
    </xf>
    <xf numFmtId="0" fontId="5" fillId="0" borderId="0" xfId="0" applyFont="1" applyAlignment="1">
      <alignment horizontal="center" vertical="center"/>
    </xf>
    <xf numFmtId="4" fontId="18" fillId="8" borderId="2" xfId="0" applyNumberFormat="1" applyFont="1" applyFill="1" applyBorder="1" applyAlignment="1">
      <alignment horizontal="center" vertical="center"/>
    </xf>
    <xf numFmtId="4" fontId="5" fillId="0" borderId="0" xfId="0" applyNumberFormat="1"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4" fontId="2" fillId="0" borderId="29" xfId="0" applyNumberFormat="1" applyFont="1" applyBorder="1" applyAlignment="1">
      <alignment horizontal="center" vertical="center"/>
    </xf>
    <xf numFmtId="0" fontId="2" fillId="0" borderId="22" xfId="0" applyFont="1" applyBorder="1" applyAlignment="1">
      <alignment horizontal="center" vertical="center"/>
    </xf>
    <xf numFmtId="0" fontId="2" fillId="0" borderId="17" xfId="0" applyFont="1" applyFill="1" applyBorder="1" applyAlignment="1">
      <alignment vertical="center" wrapText="1"/>
    </xf>
    <xf numFmtId="4" fontId="2" fillId="0" borderId="1" xfId="0" applyNumberFormat="1" applyFont="1" applyFill="1" applyBorder="1" applyAlignment="1">
      <alignment vertical="center"/>
    </xf>
    <xf numFmtId="168" fontId="2" fillId="0" borderId="18" xfId="3" applyNumberFormat="1" applyFont="1" applyBorder="1" applyAlignment="1">
      <alignment vertical="center"/>
    </xf>
    <xf numFmtId="0" fontId="3" fillId="0" borderId="17" xfId="0" applyFont="1" applyFill="1" applyBorder="1" applyAlignment="1">
      <alignment vertical="center" wrapText="1"/>
    </xf>
    <xf numFmtId="4" fontId="3" fillId="0" borderId="1" xfId="0" applyNumberFormat="1" applyFont="1" applyFill="1" applyBorder="1" applyAlignment="1">
      <alignment vertical="center"/>
    </xf>
    <xf numFmtId="168" fontId="3" fillId="0" borderId="18" xfId="3" applyNumberFormat="1" applyFont="1" applyBorder="1" applyAlignment="1">
      <alignment vertical="center"/>
    </xf>
    <xf numFmtId="0" fontId="3" fillId="0" borderId="17" xfId="0" applyFont="1" applyFill="1" applyBorder="1" applyAlignment="1">
      <alignment vertical="center"/>
    </xf>
    <xf numFmtId="0" fontId="3" fillId="0" borderId="1" xfId="0" applyFont="1" applyFill="1" applyBorder="1" applyAlignment="1">
      <alignment vertical="center"/>
    </xf>
    <xf numFmtId="0" fontId="3" fillId="0" borderId="30" xfId="0" applyFont="1" applyFill="1" applyBorder="1" applyAlignment="1">
      <alignment vertical="center" wrapText="1"/>
    </xf>
    <xf numFmtId="4" fontId="3" fillId="0" borderId="31" xfId="0" applyNumberFormat="1" applyFont="1" applyFill="1" applyBorder="1" applyAlignment="1">
      <alignment vertical="center"/>
    </xf>
    <xf numFmtId="168" fontId="2" fillId="0" borderId="21" xfId="3" applyNumberFormat="1" applyFont="1" applyBorder="1" applyAlignment="1">
      <alignment vertical="center"/>
    </xf>
    <xf numFmtId="4" fontId="42" fillId="8" borderId="2" xfId="0" applyNumberFormat="1" applyFont="1" applyFill="1" applyBorder="1" applyAlignment="1">
      <alignment vertical="center"/>
    </xf>
    <xf numFmtId="168" fontId="18" fillId="8" borderId="2" xfId="3" applyNumberFormat="1" applyFont="1" applyFill="1" applyBorder="1" applyAlignment="1">
      <alignment vertical="center"/>
    </xf>
    <xf numFmtId="0" fontId="3" fillId="0" borderId="28" xfId="0" applyFont="1" applyFill="1" applyBorder="1" applyAlignment="1">
      <alignment vertical="center" wrapText="1"/>
    </xf>
    <xf numFmtId="4" fontId="3" fillId="0" borderId="29" xfId="0" applyNumberFormat="1" applyFont="1" applyFill="1" applyBorder="1" applyAlignment="1">
      <alignment vertical="center"/>
    </xf>
    <xf numFmtId="10" fontId="2" fillId="0" borderId="22" xfId="3" applyNumberFormat="1" applyFont="1" applyBorder="1" applyAlignment="1">
      <alignment vertical="center"/>
    </xf>
    <xf numFmtId="10" fontId="2" fillId="0" borderId="18" xfId="3" applyNumberFormat="1" applyFont="1" applyBorder="1" applyAlignment="1">
      <alignment vertical="center"/>
    </xf>
    <xf numFmtId="10" fontId="2" fillId="0" borderId="21" xfId="3" applyNumberFormat="1" applyFont="1" applyBorder="1" applyAlignment="1">
      <alignment vertical="center"/>
    </xf>
    <xf numFmtId="10" fontId="18" fillId="8" borderId="2" xfId="3" applyNumberFormat="1"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43" fontId="3" fillId="0" borderId="0" xfId="0" applyNumberFormat="1" applyFont="1" applyBorder="1" applyAlignment="1">
      <alignment vertical="center"/>
    </xf>
    <xf numFmtId="4" fontId="2" fillId="0" borderId="0" xfId="0" applyNumberFormat="1" applyFont="1" applyBorder="1" applyAlignment="1">
      <alignment vertical="center"/>
    </xf>
    <xf numFmtId="0" fontId="3" fillId="0" borderId="0" xfId="0" applyFont="1" applyBorder="1" applyAlignment="1">
      <alignment vertical="center"/>
    </xf>
    <xf numFmtId="4" fontId="3" fillId="0" borderId="0" xfId="0" applyNumberFormat="1" applyFont="1" applyAlignment="1">
      <alignment vertical="center"/>
    </xf>
    <xf numFmtId="0" fontId="32" fillId="0" borderId="28" xfId="0" applyFont="1" applyBorder="1" applyAlignment="1">
      <alignment horizontal="center" vertical="center"/>
    </xf>
    <xf numFmtId="0" fontId="32" fillId="0" borderId="29" xfId="0" applyNumberFormat="1" applyFont="1" applyBorder="1" applyAlignment="1">
      <alignment vertical="center" wrapText="1"/>
    </xf>
    <xf numFmtId="43" fontId="32" fillId="0" borderId="29" xfId="0" applyNumberFormat="1" applyFont="1" applyFill="1" applyBorder="1" applyAlignment="1">
      <alignment vertical="center"/>
    </xf>
    <xf numFmtId="168" fontId="32" fillId="0" borderId="29" xfId="3" applyNumberFormat="1" applyFont="1" applyFill="1" applyBorder="1" applyAlignment="1">
      <alignment vertical="center"/>
    </xf>
    <xf numFmtId="168" fontId="32" fillId="0" borderId="29" xfId="3" applyNumberFormat="1" applyFont="1" applyFill="1" applyBorder="1" applyAlignment="1">
      <alignment horizontal="center" vertical="center"/>
    </xf>
    <xf numFmtId="9" fontId="32" fillId="0" borderId="29" xfId="3" applyFont="1" applyFill="1" applyBorder="1" applyAlignment="1">
      <alignment vertical="center"/>
    </xf>
    <xf numFmtId="168" fontId="32" fillId="0" borderId="22" xfId="3" applyNumberFormat="1" applyFont="1" applyFill="1" applyBorder="1" applyAlignment="1">
      <alignment vertical="center"/>
    </xf>
    <xf numFmtId="0" fontId="32" fillId="0" borderId="17" xfId="0" applyFont="1" applyBorder="1" applyAlignment="1">
      <alignment horizontal="center" vertical="center"/>
    </xf>
    <xf numFmtId="168" fontId="32" fillId="0" borderId="18" xfId="3" applyNumberFormat="1" applyFont="1" applyBorder="1" applyAlignment="1">
      <alignment horizontal="center" vertical="center"/>
    </xf>
    <xf numFmtId="0" fontId="33" fillId="0" borderId="17" xfId="0" applyFont="1" applyBorder="1" applyAlignment="1">
      <alignment horizontal="center" vertical="center"/>
    </xf>
    <xf numFmtId="168" fontId="33" fillId="10" borderId="18" xfId="3" applyNumberFormat="1" applyFont="1" applyFill="1" applyBorder="1" applyAlignment="1">
      <alignment horizontal="center" vertical="center"/>
    </xf>
    <xf numFmtId="168" fontId="33" fillId="0" borderId="18" xfId="3" applyNumberFormat="1" applyFont="1" applyBorder="1" applyAlignment="1">
      <alignment horizontal="center" vertical="center"/>
    </xf>
    <xf numFmtId="0" fontId="33" fillId="0" borderId="30" xfId="0" applyFont="1" applyBorder="1" applyAlignment="1">
      <alignment horizontal="center" vertical="center"/>
    </xf>
    <xf numFmtId="43" fontId="33" fillId="0" borderId="31" xfId="0" applyNumberFormat="1" applyFont="1" applyFill="1" applyBorder="1" applyAlignment="1">
      <alignment vertical="center"/>
    </xf>
    <xf numFmtId="168" fontId="33" fillId="0" borderId="31" xfId="3" applyNumberFormat="1" applyFont="1" applyFill="1" applyBorder="1" applyAlignment="1">
      <alignment horizontal="center" vertical="center"/>
    </xf>
    <xf numFmtId="43" fontId="33" fillId="0" borderId="31" xfId="3" applyNumberFormat="1" applyFont="1" applyFill="1" applyBorder="1" applyAlignment="1">
      <alignment horizontal="center" vertical="center"/>
    </xf>
    <xf numFmtId="9" fontId="33" fillId="0" borderId="31" xfId="3" applyNumberFormat="1" applyFont="1" applyFill="1" applyBorder="1" applyAlignment="1">
      <alignment horizontal="center" vertical="center"/>
    </xf>
    <xf numFmtId="168" fontId="33" fillId="0" borderId="21" xfId="3" applyNumberFormat="1" applyFont="1" applyBorder="1" applyAlignment="1">
      <alignment horizontal="center" vertical="center"/>
    </xf>
    <xf numFmtId="4" fontId="33" fillId="0" borderId="17" xfId="0" applyNumberFormat="1" applyFont="1" applyBorder="1" applyAlignment="1">
      <alignment horizontal="center" vertical="center"/>
    </xf>
    <xf numFmtId="49" fontId="33" fillId="0" borderId="31" xfId="0" applyNumberFormat="1" applyFont="1" applyFill="1" applyBorder="1" applyAlignment="1">
      <alignment vertical="center" wrapText="1"/>
    </xf>
    <xf numFmtId="168" fontId="33" fillId="0" borderId="31" xfId="0" applyNumberFormat="1" applyFont="1" applyFill="1" applyBorder="1" applyAlignment="1">
      <alignment vertical="center"/>
    </xf>
    <xf numFmtId="0" fontId="20" fillId="0" borderId="28" xfId="0" applyFont="1" applyFill="1" applyBorder="1" applyAlignment="1">
      <alignment vertical="center" wrapText="1"/>
    </xf>
    <xf numFmtId="0" fontId="21" fillId="0" borderId="29" xfId="0" applyFont="1" applyFill="1" applyBorder="1" applyAlignment="1">
      <alignment vertical="center" wrapText="1"/>
    </xf>
    <xf numFmtId="4" fontId="3" fillId="0" borderId="29" xfId="0" applyNumberFormat="1" applyFont="1" applyFill="1" applyBorder="1" applyAlignment="1">
      <alignment vertical="center" wrapText="1"/>
    </xf>
    <xf numFmtId="1" fontId="3" fillId="0" borderId="2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29" xfId="0" applyNumberFormat="1" applyFont="1" applyFill="1" applyBorder="1" applyAlignment="1">
      <alignment vertical="center" wrapText="1"/>
    </xf>
    <xf numFmtId="4" fontId="2" fillId="0" borderId="18" xfId="0" applyNumberFormat="1" applyFont="1" applyFill="1" applyBorder="1" applyAlignment="1">
      <alignment vertical="center" wrapText="1"/>
    </xf>
    <xf numFmtId="0" fontId="20" fillId="0" borderId="17" xfId="0" applyFont="1" applyFill="1" applyBorder="1" applyAlignment="1">
      <alignment vertical="center" wrapText="1"/>
    </xf>
    <xf numFmtId="4" fontId="3" fillId="0" borderId="18" xfId="0" applyNumberFormat="1" applyFont="1" applyBorder="1" applyAlignment="1">
      <alignment vertical="center" wrapText="1"/>
    </xf>
    <xf numFmtId="4" fontId="2" fillId="2" borderId="18" xfId="0" applyNumberFormat="1" applyFont="1" applyFill="1" applyBorder="1" applyAlignment="1">
      <alignment vertical="center" wrapText="1"/>
    </xf>
    <xf numFmtId="43" fontId="2" fillId="0" borderId="18" xfId="0" applyNumberFormat="1" applyFont="1" applyFill="1" applyBorder="1" applyAlignment="1">
      <alignment vertical="center" wrapText="1"/>
    </xf>
    <xf numFmtId="0" fontId="20" fillId="0" borderId="30" xfId="0" applyFont="1" applyFill="1" applyBorder="1" applyAlignment="1">
      <alignment vertical="center" wrapText="1"/>
    </xf>
    <xf numFmtId="0" fontId="21" fillId="0" borderId="31" xfId="0" applyFont="1" applyFill="1" applyBorder="1" applyAlignment="1">
      <alignment vertical="center" wrapText="1"/>
    </xf>
    <xf numFmtId="4" fontId="2" fillId="0" borderId="31" xfId="0" applyNumberFormat="1" applyFont="1" applyFill="1" applyBorder="1" applyAlignment="1">
      <alignment vertical="center" wrapText="1"/>
    </xf>
    <xf numFmtId="1" fontId="3" fillId="0" borderId="3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0" fontId="3" fillId="0" borderId="31" xfId="0" applyNumberFormat="1" applyFont="1" applyFill="1" applyBorder="1" applyAlignment="1">
      <alignment vertical="center" wrapText="1"/>
    </xf>
    <xf numFmtId="4" fontId="3" fillId="0" borderId="21" xfId="0" applyNumberFormat="1"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4" fontId="2" fillId="0" borderId="29" xfId="0" applyNumberFormat="1" applyFont="1" applyFill="1" applyBorder="1" applyAlignment="1">
      <alignment vertical="center" wrapText="1"/>
    </xf>
    <xf numFmtId="1" fontId="3" fillId="0" borderId="2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2" fillId="0" borderId="17" xfId="0" applyFont="1" applyBorder="1" applyAlignment="1">
      <alignment vertical="center" wrapText="1"/>
    </xf>
    <xf numFmtId="43" fontId="2" fillId="2" borderId="18" xfId="0" applyNumberFormat="1" applyFont="1" applyFill="1" applyBorder="1" applyAlignment="1">
      <alignment vertical="center" wrapText="1"/>
    </xf>
    <xf numFmtId="0" fontId="2" fillId="2" borderId="17" xfId="0" applyFont="1" applyFill="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 fontId="3" fillId="0" borderId="31" xfId="0" applyNumberFormat="1" applyFont="1" applyBorder="1" applyAlignment="1">
      <alignment vertical="center" wrapText="1"/>
    </xf>
    <xf numFmtId="1" fontId="3" fillId="0" borderId="31" xfId="0" applyNumberFormat="1" applyFont="1" applyBorder="1" applyAlignment="1">
      <alignment horizontal="center" vertical="center" wrapText="1"/>
    </xf>
    <xf numFmtId="43" fontId="3" fillId="0" borderId="21" xfId="0" applyNumberFormat="1" applyFont="1" applyBorder="1" applyAlignment="1">
      <alignment vertical="center" wrapText="1"/>
    </xf>
    <xf numFmtId="0" fontId="18" fillId="8" borderId="2" xfId="0" applyFont="1" applyFill="1" applyBorder="1" applyAlignment="1">
      <alignment horizontal="center" vertical="center" wrapText="1"/>
    </xf>
    <xf numFmtId="49" fontId="2" fillId="0" borderId="10" xfId="0" applyNumberFormat="1" applyFont="1" applyFill="1" applyBorder="1" applyAlignment="1">
      <alignment horizontal="center" vertical="center" textRotation="90"/>
    </xf>
    <xf numFmtId="0" fontId="2" fillId="0" borderId="11" xfId="0" applyFont="1" applyFill="1" applyBorder="1" applyAlignment="1">
      <alignment horizontal="center" vertical="center"/>
    </xf>
    <xf numFmtId="43" fontId="2" fillId="0" borderId="11" xfId="0" applyNumberFormat="1" applyFont="1" applyFill="1" applyBorder="1" applyAlignment="1">
      <alignment horizontal="center" vertical="center"/>
    </xf>
    <xf numFmtId="43"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43" fontId="3" fillId="0" borderId="1" xfId="0" applyNumberFormat="1" applyFont="1" applyFill="1" applyBorder="1" applyAlignment="1">
      <alignment vertical="center" wrapText="1"/>
    </xf>
    <xf numFmtId="0" fontId="3" fillId="10" borderId="1" xfId="0" applyFont="1" applyFill="1" applyBorder="1" applyAlignment="1">
      <alignment vertical="center" wrapText="1"/>
    </xf>
    <xf numFmtId="49" fontId="18" fillId="8" borderId="1" xfId="0" applyNumberFormat="1" applyFont="1" applyFill="1" applyBorder="1" applyAlignment="1">
      <alignment vertical="center"/>
    </xf>
    <xf numFmtId="43" fontId="18" fillId="8" borderId="1" xfId="0" applyNumberFormat="1" applyFont="1" applyFill="1" applyBorder="1" applyAlignment="1">
      <alignment vertical="center"/>
    </xf>
    <xf numFmtId="49" fontId="2" fillId="0" borderId="11" xfId="0" applyNumberFormat="1" applyFont="1" applyFill="1" applyBorder="1" applyAlignment="1">
      <alignment horizontal="center" vertical="center" textRotation="90"/>
    </xf>
    <xf numFmtId="49" fontId="2" fillId="0" borderId="10" xfId="0" applyNumberFormat="1" applyFont="1" applyBorder="1" applyAlignment="1">
      <alignment horizontal="center" vertical="center" textRotation="90" wrapText="1"/>
    </xf>
    <xf numFmtId="4" fontId="2" fillId="0" borderId="11" xfId="0" applyNumberFormat="1"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49" fontId="18" fillId="9" borderId="27" xfId="0" applyNumberFormat="1" applyFont="1" applyFill="1" applyBorder="1" applyAlignment="1">
      <alignment horizontal="center" vertical="center" wrapText="1"/>
    </xf>
    <xf numFmtId="43" fontId="18" fillId="9" borderId="45"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textRotation="90" wrapText="1"/>
    </xf>
    <xf numFmtId="49" fontId="48" fillId="8" borderId="2" xfId="0" applyNumberFormat="1" applyFont="1" applyFill="1" applyBorder="1" applyAlignment="1">
      <alignment horizontal="center" vertical="center" wrapText="1"/>
    </xf>
    <xf numFmtId="0" fontId="48" fillId="8" borderId="2" xfId="0" applyFont="1" applyFill="1" applyBorder="1" applyAlignment="1">
      <alignment horizontal="center" vertical="center"/>
    </xf>
    <xf numFmtId="43" fontId="48" fillId="8" borderId="2" xfId="0" applyNumberFormat="1" applyFont="1" applyFill="1" applyBorder="1" applyAlignment="1">
      <alignment horizontal="center" vertical="center"/>
    </xf>
    <xf numFmtId="0" fontId="33" fillId="0" borderId="46" xfId="0" applyFont="1" applyBorder="1" applyAlignment="1">
      <alignment horizontal="center" vertical="center"/>
    </xf>
    <xf numFmtId="0" fontId="33" fillId="0" borderId="15" xfId="0" applyFont="1" applyBorder="1" applyAlignment="1">
      <alignment vertical="center" wrapText="1"/>
    </xf>
    <xf numFmtId="43" fontId="33" fillId="0" borderId="15" xfId="0" applyNumberFormat="1" applyFont="1" applyFill="1" applyBorder="1" applyAlignment="1">
      <alignment vertical="center"/>
    </xf>
    <xf numFmtId="168" fontId="33" fillId="0" borderId="15" xfId="3" applyNumberFormat="1" applyFont="1" applyFill="1" applyBorder="1" applyAlignment="1">
      <alignment horizontal="center" vertical="center"/>
    </xf>
    <xf numFmtId="43" fontId="33" fillId="0" borderId="15" xfId="3" applyNumberFormat="1" applyFont="1" applyFill="1" applyBorder="1" applyAlignment="1">
      <alignment horizontal="center" vertical="center"/>
    </xf>
    <xf numFmtId="9" fontId="33" fillId="0" borderId="15" xfId="3" applyNumberFormat="1" applyFont="1" applyFill="1" applyBorder="1" applyAlignment="1">
      <alignment horizontal="center" vertical="center"/>
    </xf>
    <xf numFmtId="168" fontId="33" fillId="0" borderId="47" xfId="3" applyNumberFormat="1" applyFont="1" applyBorder="1" applyAlignment="1">
      <alignment horizontal="center" vertical="center"/>
    </xf>
    <xf numFmtId="0" fontId="33" fillId="0" borderId="1" xfId="0" applyFont="1" applyBorder="1" applyAlignment="1">
      <alignment horizontal="center" vertical="center"/>
    </xf>
    <xf numFmtId="168" fontId="33" fillId="0" borderId="1" xfId="3" applyNumberFormat="1" applyFont="1" applyBorder="1" applyAlignment="1">
      <alignment horizontal="center" vertical="center"/>
    </xf>
    <xf numFmtId="0" fontId="2" fillId="11" borderId="17" xfId="0" applyFont="1" applyFill="1" applyBorder="1" applyAlignment="1">
      <alignment horizontal="center" vertical="center"/>
    </xf>
    <xf numFmtId="0" fontId="2" fillId="11" borderId="1" xfId="0" applyNumberFormat="1" applyFont="1" applyFill="1" applyBorder="1" applyAlignment="1">
      <alignment vertical="center" wrapText="1"/>
    </xf>
    <xf numFmtId="43" fontId="2" fillId="11" borderId="1" xfId="0" applyNumberFormat="1" applyFont="1" applyFill="1" applyBorder="1" applyAlignment="1">
      <alignment vertical="center"/>
    </xf>
    <xf numFmtId="168" fontId="2" fillId="11" borderId="1" xfId="3" applyNumberFormat="1" applyFont="1" applyFill="1" applyBorder="1" applyAlignment="1">
      <alignment horizontal="center" vertical="center"/>
    </xf>
    <xf numFmtId="9" fontId="2" fillId="11" borderId="1" xfId="3" applyNumberFormat="1" applyFont="1" applyFill="1" applyBorder="1" applyAlignment="1">
      <alignment horizontal="center" vertical="center"/>
    </xf>
    <xf numFmtId="168" fontId="2" fillId="11" borderId="18" xfId="3" applyNumberFormat="1" applyFont="1" applyFill="1" applyBorder="1" applyAlignment="1">
      <alignment horizontal="center" vertical="center"/>
    </xf>
    <xf numFmtId="0" fontId="48" fillId="9" borderId="2" xfId="0" applyFont="1" applyFill="1" applyBorder="1" applyAlignment="1">
      <alignment horizontal="center" vertical="center" wrapText="1"/>
    </xf>
    <xf numFmtId="168" fontId="48" fillId="9" borderId="2" xfId="0" applyNumberFormat="1" applyFont="1" applyFill="1" applyBorder="1" applyAlignment="1">
      <alignment horizontal="center" vertical="center" wrapText="1"/>
    </xf>
    <xf numFmtId="0" fontId="2" fillId="11" borderId="17" xfId="0" applyFont="1" applyFill="1" applyBorder="1" applyAlignment="1">
      <alignment horizontal="center"/>
    </xf>
    <xf numFmtId="0" fontId="2" fillId="11" borderId="1" xfId="0" applyFont="1" applyFill="1" applyBorder="1" applyAlignment="1">
      <alignment horizontal="center"/>
    </xf>
    <xf numFmtId="43" fontId="2" fillId="11" borderId="1" xfId="0" applyNumberFormat="1" applyFont="1" applyFill="1" applyBorder="1"/>
    <xf numFmtId="43" fontId="2" fillId="11" borderId="18" xfId="0" applyNumberFormat="1" applyFont="1" applyFill="1" applyBorder="1"/>
    <xf numFmtId="9" fontId="2" fillId="0" borderId="39" xfId="0" applyNumberFormat="1" applyFont="1" applyFill="1" applyBorder="1" applyProtection="1">
      <protection locked="0"/>
    </xf>
    <xf numFmtId="0" fontId="0" fillId="0" borderId="1" xfId="0" applyBorder="1" applyAlignment="1">
      <alignment vertical="center" wrapText="1"/>
    </xf>
    <xf numFmtId="0" fontId="2" fillId="0" borderId="46" xfId="0" applyFont="1" applyFill="1" applyBorder="1" applyAlignment="1">
      <alignment vertical="center" wrapText="1"/>
    </xf>
    <xf numFmtId="0" fontId="2" fillId="0" borderId="15" xfId="0" applyFont="1" applyFill="1" applyBorder="1" applyAlignment="1">
      <alignment vertical="center" wrapText="1"/>
    </xf>
    <xf numFmtId="4" fontId="2" fillId="0" borderId="15" xfId="0" applyNumberFormat="1" applyFont="1" applyFill="1" applyBorder="1" applyAlignment="1">
      <alignment vertical="center" wrapText="1"/>
    </xf>
    <xf numFmtId="4" fontId="3" fillId="0" borderId="47" xfId="0" applyNumberFormat="1" applyFont="1" applyFill="1" applyBorder="1" applyAlignment="1">
      <alignment vertical="center" wrapText="1"/>
    </xf>
    <xf numFmtId="1" fontId="3" fillId="0" borderId="15" xfId="0" applyNumberFormat="1" applyFont="1" applyFill="1" applyBorder="1" applyAlignment="1">
      <alignment horizontal="center" vertical="center" wrapText="1"/>
    </xf>
    <xf numFmtId="0" fontId="3" fillId="0" borderId="15" xfId="0" applyNumberFormat="1" applyFont="1" applyFill="1" applyBorder="1" applyAlignment="1">
      <alignment vertical="center" wrapText="1"/>
    </xf>
    <xf numFmtId="4" fontId="2" fillId="2" borderId="45" xfId="0" applyNumberFormat="1" applyFont="1" applyFill="1" applyBorder="1" applyAlignment="1">
      <alignment horizontal="right" vertical="center" wrapText="1"/>
    </xf>
    <xf numFmtId="0" fontId="0" fillId="0" borderId="0" xfId="0" applyProtection="1"/>
    <xf numFmtId="0" fontId="0" fillId="3" borderId="0" xfId="0" applyFill="1" applyProtection="1"/>
    <xf numFmtId="0" fontId="0" fillId="0" borderId="1" xfId="0" applyBorder="1" applyAlignment="1" applyProtection="1">
      <alignment horizontal="center"/>
      <protection locked="0"/>
    </xf>
    <xf numFmtId="0" fontId="0" fillId="7" borderId="1" xfId="0"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Fill="1" applyProtection="1"/>
    <xf numFmtId="0" fontId="0" fillId="0" borderId="13" xfId="0" applyBorder="1" applyProtection="1"/>
    <xf numFmtId="0" fontId="0" fillId="0" borderId="0" xfId="0" applyProtection="1">
      <protection locked="0"/>
    </xf>
    <xf numFmtId="0" fontId="0" fillId="0" borderId="0" xfId="0" applyBorder="1" applyAlignment="1" applyProtection="1">
      <alignment horizontal="center"/>
      <protection locked="0"/>
    </xf>
    <xf numFmtId="167" fontId="3" fillId="0" borderId="0" xfId="0" applyNumberFormat="1" applyFont="1" applyAlignment="1">
      <alignment vertical="center"/>
    </xf>
    <xf numFmtId="49" fontId="3" fillId="12" borderId="17" xfId="0" applyNumberFormat="1" applyFont="1" applyFill="1" applyBorder="1" applyAlignment="1">
      <alignment horizontal="center" vertical="center" wrapText="1"/>
    </xf>
    <xf numFmtId="49" fontId="3" fillId="12" borderId="1" xfId="0" applyNumberFormat="1" applyFont="1" applyFill="1" applyBorder="1" applyAlignment="1">
      <alignment vertical="center" wrapText="1"/>
    </xf>
    <xf numFmtId="1" fontId="3" fillId="12" borderId="1" xfId="0" applyNumberFormat="1" applyFont="1" applyFill="1" applyBorder="1" applyAlignment="1">
      <alignment horizontal="center" vertical="center" wrapText="1"/>
    </xf>
    <xf numFmtId="49" fontId="3" fillId="12" borderId="1" xfId="0" applyNumberFormat="1" applyFont="1" applyFill="1" applyBorder="1" applyAlignment="1">
      <alignment horizontal="center" vertical="center" wrapText="1"/>
    </xf>
    <xf numFmtId="43" fontId="3" fillId="12" borderId="18" xfId="0" applyNumberFormat="1" applyFont="1" applyFill="1" applyBorder="1" applyAlignment="1">
      <alignment vertical="center" wrapText="1"/>
    </xf>
    <xf numFmtId="0" fontId="3" fillId="2" borderId="1" xfId="0" applyNumberFormat="1" applyFont="1" applyFill="1" applyBorder="1" applyAlignment="1">
      <alignment vertical="center" wrapText="1"/>
    </xf>
    <xf numFmtId="0" fontId="2" fillId="12" borderId="17" xfId="0" applyFont="1" applyFill="1" applyBorder="1" applyAlignment="1">
      <alignment vertical="center" wrapText="1"/>
    </xf>
    <xf numFmtId="0" fontId="2" fillId="12" borderId="1" xfId="0" applyFont="1" applyFill="1" applyBorder="1" applyAlignment="1">
      <alignment vertical="center" wrapText="1"/>
    </xf>
    <xf numFmtId="4" fontId="2" fillId="12" borderId="1" xfId="0" applyNumberFormat="1" applyFont="1" applyFill="1" applyBorder="1" applyAlignment="1">
      <alignment vertical="center" wrapText="1"/>
    </xf>
    <xf numFmtId="0" fontId="3" fillId="12" borderId="1" xfId="0" applyNumberFormat="1" applyFont="1" applyFill="1" applyBorder="1" applyAlignment="1">
      <alignment vertical="center" wrapText="1"/>
    </xf>
    <xf numFmtId="0" fontId="0" fillId="0" borderId="0" xfId="0" applyBorder="1" applyAlignment="1">
      <alignment vertical="center" wrapText="1"/>
    </xf>
    <xf numFmtId="4" fontId="3" fillId="0" borderId="4" xfId="0" applyNumberFormat="1" applyFont="1" applyBorder="1" applyAlignment="1">
      <alignment vertical="center" wrapText="1"/>
    </xf>
    <xf numFmtId="49" fontId="23" fillId="0" borderId="0" xfId="0" applyNumberFormat="1" applyFont="1" applyFill="1" applyBorder="1" applyAlignment="1">
      <alignment vertical="center" wrapText="1"/>
    </xf>
    <xf numFmtId="0" fontId="47" fillId="12" borderId="1" xfId="0" applyFont="1" applyFill="1" applyBorder="1" applyAlignment="1">
      <alignment vertical="center" wrapText="1"/>
    </xf>
    <xf numFmtId="43" fontId="47" fillId="12" borderId="1" xfId="0" applyNumberFormat="1" applyFont="1" applyFill="1" applyBorder="1" applyAlignment="1">
      <alignment vertical="center" wrapText="1"/>
    </xf>
    <xf numFmtId="168" fontId="47" fillId="12" borderId="1" xfId="3"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167" fontId="2" fillId="2" borderId="45" xfId="0" applyNumberFormat="1" applyFont="1" applyFill="1" applyBorder="1" applyAlignment="1">
      <alignment horizontal="justify" vertical="center" wrapText="1"/>
    </xf>
    <xf numFmtId="43" fontId="2" fillId="2" borderId="0" xfId="0" applyNumberFormat="1" applyFont="1" applyFill="1" applyAlignment="1">
      <alignment horizontal="center" vertical="center"/>
    </xf>
    <xf numFmtId="49" fontId="3" fillId="13" borderId="1" xfId="0" applyNumberFormat="1" applyFont="1" applyFill="1" applyBorder="1" applyAlignment="1">
      <alignment vertical="center" wrapText="1"/>
    </xf>
    <xf numFmtId="43" fontId="3" fillId="13" borderId="1" xfId="0" applyNumberFormat="1" applyFont="1" applyFill="1" applyBorder="1" applyAlignment="1">
      <alignment vertical="center" wrapText="1"/>
    </xf>
    <xf numFmtId="0" fontId="0" fillId="13" borderId="0" xfId="0" applyFill="1" applyAlignment="1">
      <alignment vertical="center"/>
    </xf>
    <xf numFmtId="49" fontId="1" fillId="2" borderId="1" xfId="0" applyNumberFormat="1" applyFont="1" applyFill="1" applyBorder="1" applyAlignment="1">
      <alignment vertical="center" wrapText="1"/>
    </xf>
    <xf numFmtId="49" fontId="1" fillId="14" borderId="1" xfId="0" applyNumberFormat="1" applyFont="1" applyFill="1" applyBorder="1" applyAlignment="1">
      <alignment vertical="center" wrapText="1"/>
    </xf>
    <xf numFmtId="43" fontId="1" fillId="14" borderId="1" xfId="0" applyNumberFormat="1" applyFont="1" applyFill="1" applyBorder="1" applyAlignment="1">
      <alignment vertical="center" wrapText="1"/>
    </xf>
    <xf numFmtId="49" fontId="3" fillId="14" borderId="1" xfId="0" applyNumberFormat="1" applyFont="1" applyFill="1" applyBorder="1" applyAlignment="1">
      <alignment vertical="center" wrapText="1"/>
    </xf>
    <xf numFmtId="43" fontId="3" fillId="14" borderId="1" xfId="0" applyNumberFormat="1" applyFont="1" applyFill="1" applyBorder="1" applyAlignment="1">
      <alignment vertical="center" wrapText="1"/>
    </xf>
    <xf numFmtId="0" fontId="3" fillId="14" borderId="1" xfId="0" applyFont="1" applyFill="1" applyBorder="1" applyAlignment="1">
      <alignment vertical="center" wrapText="1"/>
    </xf>
    <xf numFmtId="49" fontId="1" fillId="13" borderId="1" xfId="0" applyNumberFormat="1" applyFont="1" applyFill="1" applyBorder="1" applyAlignment="1">
      <alignment vertical="center" wrapText="1"/>
    </xf>
    <xf numFmtId="4" fontId="18" fillId="8" borderId="2"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3" fillId="2" borderId="1" xfId="0" applyNumberFormat="1" applyFont="1" applyFill="1" applyBorder="1" applyAlignment="1">
      <alignment vertical="center" wrapText="1"/>
    </xf>
    <xf numFmtId="4" fontId="2" fillId="2" borderId="45" xfId="0" applyNumberFormat="1" applyFont="1" applyFill="1" applyBorder="1" applyAlignment="1">
      <alignment vertical="center" wrapText="1"/>
    </xf>
    <xf numFmtId="4" fontId="0" fillId="0" borderId="0" xfId="0" applyNumberFormat="1" applyAlignment="1">
      <alignment vertical="center" wrapText="1"/>
    </xf>
    <xf numFmtId="4" fontId="3" fillId="14" borderId="1" xfId="0" applyNumberFormat="1" applyFont="1" applyFill="1" applyBorder="1" applyAlignment="1">
      <alignment vertical="center" wrapText="1"/>
    </xf>
    <xf numFmtId="0" fontId="42" fillId="8" borderId="8" xfId="0" applyFont="1" applyFill="1" applyBorder="1" applyAlignment="1">
      <alignment horizontal="left" vertical="center"/>
    </xf>
    <xf numFmtId="0" fontId="42" fillId="8" borderId="9" xfId="0" applyFont="1" applyFill="1" applyBorder="1" applyAlignment="1">
      <alignment horizontal="left" vertical="center"/>
    </xf>
    <xf numFmtId="0" fontId="5" fillId="0" borderId="0" xfId="0" applyFont="1" applyAlignment="1">
      <alignment horizontal="center" vertical="center"/>
    </xf>
    <xf numFmtId="0" fontId="49" fillId="0" borderId="0" xfId="0" applyFont="1" applyBorder="1" applyAlignment="1">
      <alignment horizontal="center" vertical="center"/>
    </xf>
    <xf numFmtId="49" fontId="45" fillId="0" borderId="0" xfId="0" applyNumberFormat="1" applyFont="1" applyBorder="1" applyAlignment="1">
      <alignment horizontal="center" vertical="center"/>
    </xf>
    <xf numFmtId="0" fontId="45" fillId="0" borderId="0" xfId="0" applyFont="1" applyBorder="1" applyAlignment="1">
      <alignment horizontal="center" vertical="center"/>
    </xf>
    <xf numFmtId="0" fontId="2" fillId="0" borderId="0" xfId="0" applyFont="1" applyAlignment="1">
      <alignment horizontal="center"/>
    </xf>
    <xf numFmtId="49" fontId="2" fillId="0" borderId="0" xfId="0" applyNumberFormat="1" applyFont="1" applyAlignment="1">
      <alignment horizontal="center"/>
    </xf>
    <xf numFmtId="0" fontId="22" fillId="0" borderId="0" xfId="0" applyFont="1" applyAlignment="1">
      <alignment horizontal="center"/>
    </xf>
    <xf numFmtId="49" fontId="22" fillId="0" borderId="0" xfId="0" applyNumberFormat="1" applyFont="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5" fillId="0" borderId="0" xfId="0" applyFont="1" applyBorder="1" applyAlignment="1">
      <alignment horizontal="left" vertical="center" wrapText="1"/>
    </xf>
    <xf numFmtId="0" fontId="2" fillId="0" borderId="13"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3" xfId="0" applyFont="1" applyFill="1" applyBorder="1" applyAlignment="1">
      <alignment horizontal="justify" vertical="center" wrapText="1"/>
    </xf>
    <xf numFmtId="0" fontId="11" fillId="4" borderId="9" xfId="0" applyFont="1" applyFill="1" applyBorder="1" applyAlignment="1">
      <alignment horizontal="justify" vertical="center" wrapText="1"/>
    </xf>
    <xf numFmtId="49" fontId="46" fillId="9" borderId="27" xfId="0" applyNumberFormat="1" applyFont="1" applyFill="1" applyBorder="1" applyAlignment="1">
      <alignment horizontal="center" vertical="center" wrapText="1"/>
    </xf>
    <xf numFmtId="49" fontId="46" fillId="9" borderId="45" xfId="0" applyNumberFormat="1" applyFont="1" applyFill="1" applyBorder="1" applyAlignment="1">
      <alignment horizontal="center" vertical="center" wrapText="1"/>
    </xf>
    <xf numFmtId="4" fontId="46" fillId="9" borderId="27" xfId="0" applyNumberFormat="1" applyFont="1" applyFill="1" applyBorder="1" applyAlignment="1">
      <alignment horizontal="center" vertical="center" textRotation="90" wrapText="1"/>
    </xf>
    <xf numFmtId="4" fontId="46" fillId="9" borderId="45" xfId="0" applyNumberFormat="1" applyFont="1" applyFill="1" applyBorder="1" applyAlignment="1">
      <alignment horizontal="center" vertical="center" textRotation="90" wrapText="1"/>
    </xf>
    <xf numFmtId="0" fontId="46" fillId="9" borderId="27" xfId="0" applyFont="1" applyFill="1" applyBorder="1" applyAlignment="1">
      <alignment horizontal="center" vertical="center" wrapText="1"/>
    </xf>
    <xf numFmtId="0" fontId="46" fillId="9" borderId="45" xfId="0" applyFont="1" applyFill="1" applyBorder="1" applyAlignment="1">
      <alignment horizontal="center" vertical="center" wrapText="1"/>
    </xf>
    <xf numFmtId="4" fontId="46" fillId="9" borderId="27" xfId="0" applyNumberFormat="1" applyFont="1" applyFill="1" applyBorder="1" applyAlignment="1">
      <alignment horizontal="center" vertical="center" wrapText="1"/>
    </xf>
    <xf numFmtId="4" fontId="46" fillId="9" borderId="45" xfId="0" applyNumberFormat="1"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45" xfId="0" applyFont="1" applyFill="1" applyBorder="1" applyAlignment="1">
      <alignment horizontal="center" vertical="center" wrapText="1"/>
    </xf>
    <xf numFmtId="0" fontId="14" fillId="0" borderId="0" xfId="0" applyFont="1" applyAlignment="1" applyProtection="1">
      <alignment horizontal="center"/>
    </xf>
    <xf numFmtId="0" fontId="2" fillId="7" borderId="23" xfId="0" applyFont="1" applyFill="1" applyBorder="1" applyAlignment="1" applyProtection="1">
      <alignment horizontal="center"/>
    </xf>
    <xf numFmtId="0" fontId="2" fillId="7" borderId="48" xfId="0" applyFont="1" applyFill="1" applyBorder="1" applyAlignment="1" applyProtection="1">
      <alignment horizontal="center"/>
    </xf>
    <xf numFmtId="0" fontId="2" fillId="7" borderId="20" xfId="0" applyFont="1" applyFill="1" applyBorder="1" applyAlignment="1" applyProtection="1">
      <alignment horizontal="center"/>
    </xf>
    <xf numFmtId="0" fontId="2" fillId="7" borderId="49" xfId="0" applyFont="1" applyFill="1" applyBorder="1" applyAlignment="1" applyProtection="1">
      <alignment horizontal="center"/>
    </xf>
    <xf numFmtId="0" fontId="2" fillId="3" borderId="27" xfId="0" applyFont="1" applyFill="1" applyBorder="1" applyAlignment="1" applyProtection="1">
      <alignment horizontal="center" vertical="justify"/>
    </xf>
    <xf numFmtId="0" fontId="2" fillId="3" borderId="45" xfId="0" applyFont="1" applyFill="1" applyBorder="1" applyAlignment="1" applyProtection="1">
      <alignment horizontal="center" vertical="justify"/>
    </xf>
    <xf numFmtId="0" fontId="37" fillId="0" borderId="0" xfId="0" applyFont="1" applyAlignment="1" applyProtection="1">
      <alignment horizontal="left"/>
    </xf>
    <xf numFmtId="0" fontId="2" fillId="3" borderId="13" xfId="0" applyFont="1" applyFill="1" applyBorder="1" applyAlignment="1" applyProtection="1">
      <alignment horizontal="center" vertical="justify"/>
    </xf>
    <xf numFmtId="0" fontId="36" fillId="7" borderId="27" xfId="0" applyFont="1" applyFill="1" applyBorder="1" applyAlignment="1" applyProtection="1">
      <alignment horizontal="center" vertical="justify"/>
    </xf>
    <xf numFmtId="0" fontId="36" fillId="7" borderId="45" xfId="0" applyFont="1" applyFill="1" applyBorder="1" applyAlignment="1" applyProtection="1">
      <alignment horizontal="center" vertical="justify"/>
    </xf>
    <xf numFmtId="0" fontId="3" fillId="0" borderId="8" xfId="0" applyFont="1" applyFill="1" applyBorder="1" applyAlignment="1" applyProtection="1">
      <alignment horizontal="left" vertical="justify"/>
      <protection locked="0"/>
    </xf>
    <xf numFmtId="0" fontId="3" fillId="0" borderId="13" xfId="0" applyFont="1" applyFill="1" applyBorder="1" applyAlignment="1" applyProtection="1">
      <alignment horizontal="left" vertical="justify"/>
      <protection locked="0"/>
    </xf>
    <xf numFmtId="0" fontId="3" fillId="0" borderId="9" xfId="0" applyFont="1" applyFill="1" applyBorder="1" applyAlignment="1" applyProtection="1">
      <alignment horizontal="left" vertical="justify"/>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9" xfId="0" applyBorder="1" applyAlignment="1" applyProtection="1">
      <alignment horizontal="left"/>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2" fillId="3" borderId="27" xfId="0" applyFont="1" applyFill="1" applyBorder="1" applyAlignment="1" applyProtection="1">
      <alignment horizontal="center" vertical="center"/>
    </xf>
    <xf numFmtId="0" fontId="2" fillId="3" borderId="45" xfId="0" applyFont="1" applyFill="1" applyBorder="1" applyAlignment="1" applyProtection="1">
      <alignment horizontal="center" vertical="center"/>
    </xf>
    <xf numFmtId="0" fontId="2" fillId="3" borderId="27" xfId="0" applyFont="1" applyFill="1" applyBorder="1" applyAlignment="1" applyProtection="1">
      <alignment horizontal="justify" vertical="center"/>
    </xf>
    <xf numFmtId="0" fontId="2" fillId="3" borderId="45" xfId="0" applyFont="1" applyFill="1" applyBorder="1" applyAlignment="1" applyProtection="1">
      <alignment horizontal="justify" vertical="center"/>
    </xf>
    <xf numFmtId="0" fontId="24" fillId="0" borderId="0" xfId="0" applyFont="1" applyAlignment="1">
      <alignment horizontal="center" vertical="center"/>
    </xf>
    <xf numFmtId="0" fontId="28" fillId="3" borderId="27" xfId="0" applyFont="1" applyFill="1" applyBorder="1" applyAlignment="1" applyProtection="1">
      <alignment horizontal="center" vertical="center"/>
    </xf>
    <xf numFmtId="0" fontId="28" fillId="3" borderId="50"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8" xfId="0" applyFont="1" applyBorder="1"/>
    <xf numFmtId="0" fontId="3" fillId="0" borderId="9" xfId="0" applyFont="1" applyBorder="1"/>
    <xf numFmtId="0" fontId="2" fillId="0" borderId="0" xfId="0" applyFont="1"/>
    <xf numFmtId="0" fontId="9" fillId="3" borderId="8" xfId="0" applyFont="1" applyFill="1" applyBorder="1" applyAlignment="1">
      <alignment wrapText="1"/>
    </xf>
    <xf numFmtId="0" fontId="0" fillId="0" borderId="9" xfId="0" applyBorder="1" applyAlignment="1">
      <alignment wrapText="1"/>
    </xf>
    <xf numFmtId="0" fontId="10" fillId="3" borderId="8" xfId="0" applyFont="1" applyFill="1" applyBorder="1"/>
    <xf numFmtId="0" fontId="10" fillId="3" borderId="9" xfId="0" applyFont="1" applyFill="1" applyBorder="1"/>
    <xf numFmtId="0" fontId="3" fillId="0" borderId="11" xfId="0" applyFont="1" applyBorder="1"/>
    <xf numFmtId="0" fontId="3" fillId="0" borderId="6" xfId="0" applyFont="1" applyBorder="1"/>
    <xf numFmtId="0" fontId="2" fillId="3" borderId="8" xfId="0" applyFont="1" applyFill="1" applyBorder="1" applyAlignment="1">
      <alignment horizontal="center"/>
    </xf>
    <xf numFmtId="0" fontId="2" fillId="3" borderId="9" xfId="0" applyFont="1" applyFill="1" applyBorder="1" applyAlignment="1">
      <alignment horizontal="center"/>
    </xf>
    <xf numFmtId="0" fontId="3" fillId="0" borderId="0" xfId="0" applyFont="1"/>
    <xf numFmtId="0" fontId="16"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3" fillId="0" borderId="0" xfId="0" applyFont="1" applyAlignment="1">
      <alignment horizontal="justify" vertical="center" wrapText="1"/>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3" fillId="0" borderId="14" xfId="0" applyFont="1" applyBorder="1" applyAlignment="1">
      <alignment horizontal="justify" vertical="center" wrapText="1"/>
    </xf>
    <xf numFmtId="0" fontId="3" fillId="0" borderId="0" xfId="0" applyFont="1" applyBorder="1" applyAlignment="1">
      <alignment horizontal="justify" vertical="center" wrapText="1"/>
    </xf>
    <xf numFmtId="49" fontId="2" fillId="0" borderId="0" xfId="0" applyNumberFormat="1" applyFont="1" applyAlignment="1">
      <alignment horizontal="center" vertical="center" wrapText="1"/>
    </xf>
    <xf numFmtId="0" fontId="18" fillId="8" borderId="0" xfId="0" applyFont="1" applyFill="1" applyAlignment="1">
      <alignment horizontal="center" vertical="center" wrapText="1"/>
    </xf>
    <xf numFmtId="0" fontId="3" fillId="5" borderId="0" xfId="0" applyFont="1" applyFill="1" applyAlignment="1">
      <alignment horizontal="justify" vertical="center" wrapText="1"/>
    </xf>
    <xf numFmtId="0" fontId="2" fillId="0" borderId="0" xfId="0" applyFont="1" applyAlignment="1">
      <alignment horizontal="justify" vertical="center" wrapTex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18" fillId="9" borderId="5" xfId="0" applyNumberFormat="1" applyFont="1" applyFill="1" applyBorder="1" applyAlignment="1">
      <alignment horizontal="center" vertical="center" wrapText="1"/>
    </xf>
    <xf numFmtId="49" fontId="18" fillId="9" borderId="6" xfId="0" applyNumberFormat="1" applyFont="1" applyFill="1" applyBorder="1" applyAlignment="1">
      <alignment horizontal="center" vertical="center" wrapText="1"/>
    </xf>
    <xf numFmtId="49" fontId="5" fillId="0" borderId="0" xfId="0" applyNumberFormat="1" applyFont="1" applyFill="1" applyBorder="1" applyAlignment="1">
      <alignment horizontal="center"/>
    </xf>
    <xf numFmtId="49" fontId="18" fillId="9" borderId="8" xfId="0" applyNumberFormat="1" applyFont="1" applyFill="1" applyBorder="1" applyAlignment="1">
      <alignment horizontal="center" vertical="center" wrapText="1"/>
    </xf>
    <xf numFmtId="49" fontId="18" fillId="9" borderId="13" xfId="0" applyNumberFormat="1" applyFont="1" applyFill="1" applyBorder="1" applyAlignment="1">
      <alignment horizontal="center" vertical="center" wrapText="1"/>
    </xf>
  </cellXfs>
  <cellStyles count="4">
    <cellStyle name="Euro" xfId="1"/>
    <cellStyle name="Millares" xfId="2" builtinId="3"/>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t>Plazas fijas y especiales</a:t>
            </a:r>
          </a:p>
        </c:rich>
      </c:tx>
      <c:layout>
        <c:manualLayout>
          <c:xMode val="edge"/>
          <c:yMode val="edge"/>
          <c:x val="0.30769320501603969"/>
          <c:y val="4.4554455445544552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dLbls>
          <c:cat>
            <c:strRef>
              <c:f>('[2]CUADRO 2 RH'!$A$24:$A$25,'[2]CUADRO 2 RH'!$A$28)</c:f>
              <c:strCache>
                <c:ptCount val="3"/>
                <c:pt idx="0">
                  <c:v>Plazas en sueldos para cargos fijos</c:v>
                </c:pt>
                <c:pt idx="1">
                  <c:v>Plazas en servicios especiales</c:v>
                </c:pt>
                <c:pt idx="2">
                  <c:v>Total de plazas</c:v>
                </c:pt>
              </c:strCache>
            </c:strRef>
          </c:cat>
          <c:val>
            <c:numRef>
              <c:f>('[2]CUADRO 2 RH'!$C$24:$C$25,'[2]CUADRO 2 RH'!$C$28)</c:f>
              <c:numCache>
                <c:formatCode>General</c:formatCode>
                <c:ptCount val="3"/>
                <c:pt idx="0">
                  <c:v>182</c:v>
                </c:pt>
                <c:pt idx="1">
                  <c:v>13</c:v>
                </c:pt>
                <c:pt idx="2">
                  <c:v>195</c:v>
                </c:pt>
              </c:numCache>
            </c:numRef>
          </c:val>
        </c:ser>
        <c:dLbls>
          <c:showLegendKey val="0"/>
          <c:showVal val="1"/>
          <c:showCatName val="0"/>
          <c:showSerName val="0"/>
          <c:showPercent val="0"/>
          <c:showBubbleSize val="0"/>
        </c:dLbls>
        <c:gapWidth val="150"/>
        <c:axId val="44482048"/>
        <c:axId val="47353792"/>
      </c:barChart>
      <c:catAx>
        <c:axId val="44482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353792"/>
        <c:crosses val="autoZero"/>
        <c:auto val="1"/>
        <c:lblAlgn val="ctr"/>
        <c:lblOffset val="100"/>
        <c:tickLblSkip val="1"/>
        <c:tickMarkSkip val="1"/>
        <c:noMultiLvlLbl val="0"/>
      </c:catAx>
      <c:valAx>
        <c:axId val="47353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44820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66" r="0.75000000000000666" t="1" header="0" footer="0"/>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Plazas en procesos sustantivos y de apoyo</a:t>
            </a:r>
          </a:p>
        </c:rich>
      </c:tx>
      <c:layout>
        <c:manualLayout>
          <c:xMode val="edge"/>
          <c:yMode val="edge"/>
          <c:x val="0.17506045557255023"/>
          <c:y val="4.4554455445544552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dLbls>
          <c:cat>
            <c:strRef>
              <c:f>'[2]CUADRO 2 RH'!$A$26:$A$28</c:f>
              <c:strCache>
                <c:ptCount val="3"/>
                <c:pt idx="0">
                  <c:v>Plazas en procesos sustantivos</c:v>
                </c:pt>
                <c:pt idx="1">
                  <c:v>Plazas en procesos de apoyo</c:v>
                </c:pt>
                <c:pt idx="2">
                  <c:v>Total de plazas</c:v>
                </c:pt>
              </c:strCache>
            </c:strRef>
          </c:cat>
          <c:val>
            <c:numRef>
              <c:f>'[2]CUADRO 2 RH'!$C$26:$C$28</c:f>
              <c:numCache>
                <c:formatCode>General</c:formatCode>
                <c:ptCount val="3"/>
                <c:pt idx="0">
                  <c:v>167</c:v>
                </c:pt>
                <c:pt idx="1">
                  <c:v>28</c:v>
                </c:pt>
                <c:pt idx="2">
                  <c:v>195</c:v>
                </c:pt>
              </c:numCache>
            </c:numRef>
          </c:val>
        </c:ser>
        <c:dLbls>
          <c:showLegendKey val="0"/>
          <c:showVal val="1"/>
          <c:showCatName val="0"/>
          <c:showSerName val="0"/>
          <c:showPercent val="0"/>
          <c:showBubbleSize val="0"/>
        </c:dLbls>
        <c:gapWidth val="150"/>
        <c:axId val="47791104"/>
        <c:axId val="47356096"/>
      </c:barChart>
      <c:catAx>
        <c:axId val="4779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356096"/>
        <c:crosses val="autoZero"/>
        <c:auto val="1"/>
        <c:lblAlgn val="ctr"/>
        <c:lblOffset val="100"/>
        <c:tickLblSkip val="1"/>
        <c:tickMarkSkip val="1"/>
        <c:noMultiLvlLbl val="0"/>
      </c:catAx>
      <c:valAx>
        <c:axId val="473560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7911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s-ES"/>
    </a:p>
  </c:txPr>
  <c:printSettings>
    <c:headerFooter alignWithMargins="0"/>
    <c:pageMargins b="1" l="0.75000000000000666" r="0.75000000000000666" t="1" header="0" footer="0"/>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t>Plazas según estructura programática</a:t>
            </a:r>
          </a:p>
        </c:rich>
      </c:tx>
      <c:layout>
        <c:manualLayout>
          <c:xMode val="edge"/>
          <c:yMode val="edge"/>
          <c:x val="0.21412849883830778"/>
          <c:y val="4.1860465116279069E-2"/>
        </c:manualLayout>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dLbls>
          <c:cat>
            <c:strRef>
              <c:f>'[2]CUADRO 2 RH'!$F$24:$F$28</c:f>
              <c:strCache>
                <c:ptCount val="5"/>
                <c:pt idx="0">
                  <c:v>Programa I: Dirección y Administración General</c:v>
                </c:pt>
                <c:pt idx="1">
                  <c:v>Programa II: Servicios Comunitarios</c:v>
                </c:pt>
                <c:pt idx="2">
                  <c:v>Programa III: Inversiones</c:v>
                </c:pt>
                <c:pt idx="3">
                  <c:v>Programa IV: Partidas específicas</c:v>
                </c:pt>
                <c:pt idx="4">
                  <c:v>Total de plazas</c:v>
                </c:pt>
              </c:strCache>
            </c:strRef>
          </c:cat>
          <c:val>
            <c:numRef>
              <c:f>'[2]CUADRO 2 RH'!$M$24:$M$28</c:f>
              <c:numCache>
                <c:formatCode>General</c:formatCode>
                <c:ptCount val="5"/>
                <c:pt idx="0">
                  <c:v>82</c:v>
                </c:pt>
                <c:pt idx="1">
                  <c:v>95</c:v>
                </c:pt>
                <c:pt idx="2">
                  <c:v>18</c:v>
                </c:pt>
                <c:pt idx="3">
                  <c:v>0</c:v>
                </c:pt>
                <c:pt idx="4">
                  <c:v>195</c:v>
                </c:pt>
              </c:numCache>
            </c:numRef>
          </c:val>
        </c:ser>
        <c:dLbls>
          <c:showLegendKey val="0"/>
          <c:showVal val="1"/>
          <c:showCatName val="0"/>
          <c:showSerName val="0"/>
          <c:showPercent val="0"/>
          <c:showBubbleSize val="0"/>
        </c:dLbls>
        <c:gapWidth val="150"/>
        <c:axId val="47791616"/>
        <c:axId val="47357248"/>
      </c:barChart>
      <c:catAx>
        <c:axId val="4779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357248"/>
        <c:crosses val="autoZero"/>
        <c:auto val="1"/>
        <c:lblAlgn val="ctr"/>
        <c:lblOffset val="100"/>
        <c:tickLblSkip val="1"/>
        <c:tickMarkSkip val="1"/>
        <c:noMultiLvlLbl val="0"/>
      </c:catAx>
      <c:valAx>
        <c:axId val="47357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791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0666" r="0.75000000000000666" t="1" header="0" footer="0"/>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s-CR"/>
              <a:t>Plazas fijas y especiales</a:t>
            </a:r>
          </a:p>
        </c:rich>
      </c:tx>
      <c:layout>
        <c:manualLayout>
          <c:xMode val="edge"/>
          <c:yMode val="edge"/>
          <c:x val="0.30769320501603969"/>
          <c:y val="4.4554455445544552E-2"/>
        </c:manualLayout>
      </c:layout>
      <c:overlay val="0"/>
      <c:spPr>
        <a:noFill/>
        <a:ln w="25400">
          <a:noFill/>
        </a:ln>
      </c:spPr>
    </c:title>
    <c:autoTitleDeleted val="0"/>
    <c:plotArea>
      <c:layout>
        <c:manualLayout>
          <c:layoutTarget val="inner"/>
          <c:xMode val="edge"/>
          <c:yMode val="edge"/>
          <c:x val="0.11396043102416928"/>
          <c:y val="0.30198092797834286"/>
          <c:w val="0.84615620035445704"/>
          <c:h val="0.52475374370006778"/>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dLbls>
          <c:cat>
            <c:strRef>
              <c:f>('[3]CUADRO 2 RH'!$A$24:$A$25,'[3]CUADRO 2 RH'!$A$28)</c:f>
              <c:strCache>
                <c:ptCount val="3"/>
                <c:pt idx="0">
                  <c:v>Plazas en sueldos para cargos fijos</c:v>
                </c:pt>
                <c:pt idx="1">
                  <c:v>Plazas en servicios especiales</c:v>
                </c:pt>
                <c:pt idx="2">
                  <c:v>Total de plazas</c:v>
                </c:pt>
              </c:strCache>
            </c:strRef>
          </c:cat>
          <c:val>
            <c:numRef>
              <c:f>('[3]CUADRO 2 RH'!$C$24:$C$25,'[3]CUADRO 2 RH'!$C$28)</c:f>
              <c:numCache>
                <c:formatCode>General</c:formatCode>
                <c:ptCount val="3"/>
                <c:pt idx="0">
                  <c:v>182</c:v>
                </c:pt>
                <c:pt idx="1">
                  <c:v>13</c:v>
                </c:pt>
                <c:pt idx="2">
                  <c:v>195</c:v>
                </c:pt>
              </c:numCache>
            </c:numRef>
          </c:val>
        </c:ser>
        <c:dLbls>
          <c:showLegendKey val="0"/>
          <c:showVal val="1"/>
          <c:showCatName val="0"/>
          <c:showSerName val="0"/>
          <c:showPercent val="0"/>
          <c:showBubbleSize val="0"/>
        </c:dLbls>
        <c:gapWidth val="150"/>
        <c:axId val="47923200"/>
        <c:axId val="47981696"/>
      </c:barChart>
      <c:catAx>
        <c:axId val="4792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981696"/>
        <c:crosses val="autoZero"/>
        <c:auto val="1"/>
        <c:lblAlgn val="ctr"/>
        <c:lblOffset val="100"/>
        <c:tickLblSkip val="1"/>
        <c:tickMarkSkip val="1"/>
        <c:noMultiLvlLbl val="0"/>
      </c:catAx>
      <c:valAx>
        <c:axId val="479816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923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78" r="0.75000000000000178"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R"/>
              <a:t>Plazas en procesos sustantivos y de apoyo</a:t>
            </a:r>
          </a:p>
        </c:rich>
      </c:tx>
      <c:layout>
        <c:manualLayout>
          <c:xMode val="edge"/>
          <c:yMode val="edge"/>
          <c:x val="0.17506045557254987"/>
          <c:y val="4.4554455445544552E-2"/>
        </c:manualLayout>
      </c:layout>
      <c:overlay val="0"/>
      <c:spPr>
        <a:noFill/>
        <a:ln w="25400">
          <a:noFill/>
        </a:ln>
      </c:spPr>
    </c:title>
    <c:autoTitleDeleted val="0"/>
    <c:plotArea>
      <c:layout>
        <c:manualLayout>
          <c:layoutTarget val="inner"/>
          <c:xMode val="edge"/>
          <c:yMode val="edge"/>
          <c:x val="0.10311774748423352"/>
          <c:y val="0.30693143499437991"/>
          <c:w val="0.86331137428660421"/>
          <c:h val="0.37128802620287993"/>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25"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dLbls>
          <c:cat>
            <c:strRef>
              <c:f>'[3]CUADRO 2 RH'!$A$26:$A$28</c:f>
              <c:strCache>
                <c:ptCount val="3"/>
                <c:pt idx="0">
                  <c:v>Plazas en procesos sustantivos</c:v>
                </c:pt>
                <c:pt idx="1">
                  <c:v>Plazas en procesos de apoyo</c:v>
                </c:pt>
                <c:pt idx="2">
                  <c:v>Total de plazas</c:v>
                </c:pt>
              </c:strCache>
            </c:strRef>
          </c:cat>
          <c:val>
            <c:numRef>
              <c:f>'[3]CUADRO 2 RH'!$C$26:$C$28</c:f>
              <c:numCache>
                <c:formatCode>General</c:formatCode>
                <c:ptCount val="3"/>
                <c:pt idx="0">
                  <c:v>167</c:v>
                </c:pt>
                <c:pt idx="1">
                  <c:v>28</c:v>
                </c:pt>
                <c:pt idx="2">
                  <c:v>195</c:v>
                </c:pt>
              </c:numCache>
            </c:numRef>
          </c:val>
        </c:ser>
        <c:dLbls>
          <c:showLegendKey val="0"/>
          <c:showVal val="1"/>
          <c:showCatName val="0"/>
          <c:showSerName val="0"/>
          <c:showPercent val="0"/>
          <c:showBubbleSize val="0"/>
        </c:dLbls>
        <c:gapWidth val="150"/>
        <c:axId val="47923712"/>
        <c:axId val="47983424"/>
      </c:barChart>
      <c:catAx>
        <c:axId val="47923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983424"/>
        <c:crosses val="autoZero"/>
        <c:auto val="1"/>
        <c:lblAlgn val="ctr"/>
        <c:lblOffset val="100"/>
        <c:tickLblSkip val="1"/>
        <c:tickMarkSkip val="1"/>
        <c:noMultiLvlLbl val="0"/>
      </c:catAx>
      <c:valAx>
        <c:axId val="47983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923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s-ES"/>
    </a:p>
  </c:txPr>
  <c:printSettings>
    <c:headerFooter alignWithMargins="0"/>
    <c:pageMargins b="1" l="0.75000000000000178" r="0.75000000000000178"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R"/>
              <a:t>Plazas según estructura programática</a:t>
            </a:r>
          </a:p>
        </c:rich>
      </c:tx>
      <c:layout>
        <c:manualLayout>
          <c:xMode val="edge"/>
          <c:yMode val="edge"/>
          <c:x val="0.21412849883830748"/>
          <c:y val="4.1860465116279069E-2"/>
        </c:manualLayout>
      </c:layout>
      <c:overlay val="0"/>
      <c:spPr>
        <a:noFill/>
        <a:ln w="25400">
          <a:noFill/>
        </a:ln>
      </c:spPr>
    </c:title>
    <c:autoTitleDeleted val="0"/>
    <c:plotArea>
      <c:layout>
        <c:manualLayout>
          <c:layoutTarget val="inner"/>
          <c:xMode val="edge"/>
          <c:yMode val="edge"/>
          <c:x val="9.4922941938599584E-2"/>
          <c:y val="0.29302325581395405"/>
          <c:w val="0.87417406994617064"/>
          <c:h val="0.251162790697675"/>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dLbls>
          <c:cat>
            <c:strRef>
              <c:f>'[3]CUADRO 2 RH'!$F$24:$F$28</c:f>
              <c:strCache>
                <c:ptCount val="5"/>
                <c:pt idx="0">
                  <c:v>Programa I: Dirección y Administración General</c:v>
                </c:pt>
                <c:pt idx="1">
                  <c:v>Programa II: Servicios Comunitarios</c:v>
                </c:pt>
                <c:pt idx="2">
                  <c:v>Programa III: Inversiones</c:v>
                </c:pt>
                <c:pt idx="3">
                  <c:v>Programa IV: Partidas específicas</c:v>
                </c:pt>
                <c:pt idx="4">
                  <c:v>Total de plazas</c:v>
                </c:pt>
              </c:strCache>
            </c:strRef>
          </c:cat>
          <c:val>
            <c:numRef>
              <c:f>'[3]CUADRO 2 RH'!$M$24:$M$28</c:f>
              <c:numCache>
                <c:formatCode>General</c:formatCode>
                <c:ptCount val="5"/>
                <c:pt idx="0">
                  <c:v>82</c:v>
                </c:pt>
                <c:pt idx="1">
                  <c:v>95</c:v>
                </c:pt>
                <c:pt idx="2">
                  <c:v>18</c:v>
                </c:pt>
                <c:pt idx="3">
                  <c:v>0</c:v>
                </c:pt>
                <c:pt idx="4">
                  <c:v>195</c:v>
                </c:pt>
              </c:numCache>
            </c:numRef>
          </c:val>
        </c:ser>
        <c:dLbls>
          <c:showLegendKey val="0"/>
          <c:showVal val="1"/>
          <c:showCatName val="0"/>
          <c:showSerName val="0"/>
          <c:showPercent val="0"/>
          <c:showBubbleSize val="0"/>
        </c:dLbls>
        <c:gapWidth val="150"/>
        <c:axId val="47924224"/>
        <c:axId val="47985728"/>
      </c:barChart>
      <c:catAx>
        <c:axId val="4792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985728"/>
        <c:crosses val="autoZero"/>
        <c:auto val="1"/>
        <c:lblAlgn val="ctr"/>
        <c:lblOffset val="100"/>
        <c:tickLblSkip val="1"/>
        <c:tickMarkSkip val="1"/>
        <c:noMultiLvlLbl val="0"/>
      </c:catAx>
      <c:valAx>
        <c:axId val="479857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79242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0178" r="0.75000000000000178"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142875</xdr:colOff>
      <xdr:row>0</xdr:row>
      <xdr:rowOff>0</xdr:rowOff>
    </xdr:to>
    <xdr:graphicFrame macro="">
      <xdr:nvGraphicFramePr>
        <xdr:cNvPr id="123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257175</xdr:colOff>
      <xdr:row>0</xdr:row>
      <xdr:rowOff>0</xdr:rowOff>
    </xdr:from>
    <xdr:to>
      <xdr:col>13</xdr:col>
      <xdr:colOff>28575</xdr:colOff>
      <xdr:row>0</xdr:row>
      <xdr:rowOff>0</xdr:rowOff>
    </xdr:to>
    <xdr:graphicFrame macro="">
      <xdr:nvGraphicFramePr>
        <xdr:cNvPr id="123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0</xdr:row>
      <xdr:rowOff>0</xdr:rowOff>
    </xdr:from>
    <xdr:to>
      <xdr:col>9</xdr:col>
      <xdr:colOff>847725</xdr:colOff>
      <xdr:row>0</xdr:row>
      <xdr:rowOff>0</xdr:rowOff>
    </xdr:to>
    <xdr:graphicFrame macro="">
      <xdr:nvGraphicFramePr>
        <xdr:cNvPr id="1233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3</xdr:col>
      <xdr:colOff>142875</xdr:colOff>
      <xdr:row>41</xdr:row>
      <xdr:rowOff>0</xdr:rowOff>
    </xdr:to>
    <xdr:graphicFrame macro="">
      <xdr:nvGraphicFramePr>
        <xdr:cNvPr id="123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257175</xdr:colOff>
      <xdr:row>29</xdr:row>
      <xdr:rowOff>28575</xdr:rowOff>
    </xdr:from>
    <xdr:to>
      <xdr:col>13</xdr:col>
      <xdr:colOff>28575</xdr:colOff>
      <xdr:row>41</xdr:row>
      <xdr:rowOff>9525</xdr:rowOff>
    </xdr:to>
    <xdr:graphicFrame macro="">
      <xdr:nvGraphicFramePr>
        <xdr:cNvPr id="123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190500</xdr:colOff>
      <xdr:row>41</xdr:row>
      <xdr:rowOff>47625</xdr:rowOff>
    </xdr:from>
    <xdr:to>
      <xdr:col>9</xdr:col>
      <xdr:colOff>847725</xdr:colOff>
      <xdr:row>53</xdr:row>
      <xdr:rowOff>152400</xdr:rowOff>
    </xdr:to>
    <xdr:graphicFrame macro="">
      <xdr:nvGraphicFramePr>
        <xdr:cNvPr id="123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7</xdr:row>
      <xdr:rowOff>152400</xdr:rowOff>
    </xdr:from>
    <xdr:to>
      <xdr:col>3</xdr:col>
      <xdr:colOff>400050</xdr:colOff>
      <xdr:row>23</xdr:row>
      <xdr:rowOff>0</xdr:rowOff>
    </xdr:to>
    <xdr:pic>
      <xdr:nvPicPr>
        <xdr:cNvPr id="74753"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819150" y="2105025"/>
          <a:ext cx="6248400" cy="2438400"/>
        </a:xfrm>
        <a:prstGeom prst="rect">
          <a:avLst/>
        </a:prstGeom>
        <a:noFill/>
        <a:ln w="1">
          <a:noFill/>
          <a:miter lim="800000"/>
          <a:headEnd/>
          <a:tailEnd/>
        </a:ln>
      </xdr:spPr>
    </xdr:pic>
    <xdr:clientData/>
  </xdr:twoCellAnchor>
  <xdr:twoCellAnchor editAs="oneCell">
    <xdr:from>
      <xdr:col>0</xdr:col>
      <xdr:colOff>885825</xdr:colOff>
      <xdr:row>26</xdr:row>
      <xdr:rowOff>9525</xdr:rowOff>
    </xdr:from>
    <xdr:to>
      <xdr:col>3</xdr:col>
      <xdr:colOff>390525</xdr:colOff>
      <xdr:row>40</xdr:row>
      <xdr:rowOff>104775</xdr:rowOff>
    </xdr:to>
    <xdr:pic>
      <xdr:nvPicPr>
        <xdr:cNvPr id="74754" name="Picture 13"/>
        <xdr:cNvPicPr>
          <a:picLocks noChangeAspect="1" noChangeArrowheads="1"/>
        </xdr:cNvPicPr>
      </xdr:nvPicPr>
      <xdr:blipFill>
        <a:blip xmlns:r="http://schemas.openxmlformats.org/officeDocument/2006/relationships" r:embed="rId2" cstate="print"/>
        <a:srcRect/>
        <a:stretch>
          <a:fillRect/>
        </a:stretch>
      </xdr:blipFill>
      <xdr:spPr bwMode="auto">
        <a:xfrm>
          <a:off x="885825" y="5476875"/>
          <a:ext cx="6172200" cy="2609850"/>
        </a:xfrm>
        <a:prstGeom prst="rect">
          <a:avLst/>
        </a:prstGeom>
        <a:noFill/>
        <a:ln w="1">
          <a:noFill/>
          <a:miter lim="800000"/>
          <a:headEnd/>
          <a:tailEnd/>
        </a:ln>
      </xdr:spPr>
    </xdr:pic>
    <xdr:clientData/>
  </xdr:twoCellAnchor>
  <xdr:twoCellAnchor editAs="oneCell">
    <xdr:from>
      <xdr:col>0</xdr:col>
      <xdr:colOff>933450</xdr:colOff>
      <xdr:row>45</xdr:row>
      <xdr:rowOff>38100</xdr:rowOff>
    </xdr:from>
    <xdr:to>
      <xdr:col>3</xdr:col>
      <xdr:colOff>47625</xdr:colOff>
      <xdr:row>59</xdr:row>
      <xdr:rowOff>95250</xdr:rowOff>
    </xdr:to>
    <xdr:pic>
      <xdr:nvPicPr>
        <xdr:cNvPr id="74755" name="Picture 14"/>
        <xdr:cNvPicPr>
          <a:picLocks noChangeAspect="1" noChangeArrowheads="1"/>
        </xdr:cNvPicPr>
      </xdr:nvPicPr>
      <xdr:blipFill>
        <a:blip xmlns:r="http://schemas.openxmlformats.org/officeDocument/2006/relationships" r:embed="rId3" cstate="print"/>
        <a:srcRect/>
        <a:stretch>
          <a:fillRect/>
        </a:stretch>
      </xdr:blipFill>
      <xdr:spPr bwMode="auto">
        <a:xfrm>
          <a:off x="933450" y="9744075"/>
          <a:ext cx="5781675" cy="2324100"/>
        </a:xfrm>
        <a:prstGeom prst="rect">
          <a:avLst/>
        </a:prstGeom>
        <a:noFill/>
        <a:ln w="1">
          <a:noFill/>
          <a:miter lim="800000"/>
          <a:headEnd/>
          <a:tailEnd/>
        </a:ln>
      </xdr:spPr>
    </xdr:pic>
    <xdr:clientData/>
  </xdr:twoCellAnchor>
  <xdr:twoCellAnchor editAs="oneCell">
    <xdr:from>
      <xdr:col>0</xdr:col>
      <xdr:colOff>819150</xdr:colOff>
      <xdr:row>63</xdr:row>
      <xdr:rowOff>57150</xdr:rowOff>
    </xdr:from>
    <xdr:to>
      <xdr:col>3</xdr:col>
      <xdr:colOff>419100</xdr:colOff>
      <xdr:row>79</xdr:row>
      <xdr:rowOff>47625</xdr:rowOff>
    </xdr:to>
    <xdr:pic>
      <xdr:nvPicPr>
        <xdr:cNvPr id="74756" name="Picture 15"/>
        <xdr:cNvPicPr>
          <a:picLocks noChangeAspect="1" noChangeArrowheads="1"/>
        </xdr:cNvPicPr>
      </xdr:nvPicPr>
      <xdr:blipFill>
        <a:blip xmlns:r="http://schemas.openxmlformats.org/officeDocument/2006/relationships" r:embed="rId4" cstate="print"/>
        <a:srcRect/>
        <a:stretch>
          <a:fillRect/>
        </a:stretch>
      </xdr:blipFill>
      <xdr:spPr bwMode="auto">
        <a:xfrm>
          <a:off x="819150" y="13134975"/>
          <a:ext cx="6267450" cy="2581275"/>
        </a:xfrm>
        <a:prstGeom prst="rect">
          <a:avLst/>
        </a:prstGeom>
        <a:noFill/>
        <a:ln w="1">
          <a:noFill/>
          <a:miter lim="800000"/>
          <a:headEnd/>
          <a:tailEnd/>
        </a:ln>
      </xdr:spPr>
    </xdr:pic>
    <xdr:clientData/>
  </xdr:twoCellAnchor>
  <xdr:twoCellAnchor editAs="oneCell">
    <xdr:from>
      <xdr:col>0</xdr:col>
      <xdr:colOff>790575</xdr:colOff>
      <xdr:row>93</xdr:row>
      <xdr:rowOff>9525</xdr:rowOff>
    </xdr:from>
    <xdr:to>
      <xdr:col>3</xdr:col>
      <xdr:colOff>381000</xdr:colOff>
      <xdr:row>107</xdr:row>
      <xdr:rowOff>19050</xdr:rowOff>
    </xdr:to>
    <xdr:pic>
      <xdr:nvPicPr>
        <xdr:cNvPr id="74757" name="Picture 16"/>
        <xdr:cNvPicPr>
          <a:picLocks noChangeAspect="1" noChangeArrowheads="1"/>
        </xdr:cNvPicPr>
      </xdr:nvPicPr>
      <xdr:blipFill>
        <a:blip xmlns:r="http://schemas.openxmlformats.org/officeDocument/2006/relationships" r:embed="rId5" cstate="print"/>
        <a:srcRect/>
        <a:stretch>
          <a:fillRect/>
        </a:stretch>
      </xdr:blipFill>
      <xdr:spPr bwMode="auto">
        <a:xfrm>
          <a:off x="790575" y="19526250"/>
          <a:ext cx="6257925" cy="2409825"/>
        </a:xfrm>
        <a:prstGeom prst="rect">
          <a:avLst/>
        </a:prstGeom>
        <a:noFill/>
        <a:ln w="1">
          <a:noFill/>
          <a:miter lim="800000"/>
          <a:headEnd/>
          <a:tailEnd/>
        </a:ln>
      </xdr:spPr>
    </xdr:pic>
    <xdr:clientData/>
  </xdr:twoCellAnchor>
  <xdr:twoCellAnchor editAs="oneCell">
    <xdr:from>
      <xdr:col>0</xdr:col>
      <xdr:colOff>1905000</xdr:colOff>
      <xdr:row>117</xdr:row>
      <xdr:rowOff>123825</xdr:rowOff>
    </xdr:from>
    <xdr:to>
      <xdr:col>2</xdr:col>
      <xdr:colOff>390525</xdr:colOff>
      <xdr:row>138</xdr:row>
      <xdr:rowOff>38100</xdr:rowOff>
    </xdr:to>
    <xdr:pic>
      <xdr:nvPicPr>
        <xdr:cNvPr id="74758" name="Picture 17"/>
        <xdr:cNvPicPr>
          <a:picLocks noChangeAspect="1" noChangeArrowheads="1"/>
        </xdr:cNvPicPr>
      </xdr:nvPicPr>
      <xdr:blipFill>
        <a:blip xmlns:r="http://schemas.openxmlformats.org/officeDocument/2006/relationships" r:embed="rId6" cstate="print"/>
        <a:srcRect/>
        <a:stretch>
          <a:fillRect/>
        </a:stretch>
      </xdr:blipFill>
      <xdr:spPr bwMode="auto">
        <a:xfrm>
          <a:off x="1905000" y="24326850"/>
          <a:ext cx="3895725" cy="3314700"/>
        </a:xfrm>
        <a:prstGeom prst="rect">
          <a:avLst/>
        </a:prstGeom>
        <a:noFill/>
        <a:ln w="1">
          <a:noFill/>
          <a:miter lim="800000"/>
          <a:headEnd/>
          <a:tailEnd/>
        </a:ln>
      </xdr:spPr>
    </xdr:pic>
    <xdr:clientData/>
  </xdr:twoCellAnchor>
  <xdr:twoCellAnchor editAs="oneCell">
    <xdr:from>
      <xdr:col>0</xdr:col>
      <xdr:colOff>1333500</xdr:colOff>
      <xdr:row>144</xdr:row>
      <xdr:rowOff>19050</xdr:rowOff>
    </xdr:from>
    <xdr:to>
      <xdr:col>2</xdr:col>
      <xdr:colOff>952500</xdr:colOff>
      <xdr:row>159</xdr:row>
      <xdr:rowOff>47625</xdr:rowOff>
    </xdr:to>
    <xdr:pic>
      <xdr:nvPicPr>
        <xdr:cNvPr id="74759" name="Picture 18"/>
        <xdr:cNvPicPr>
          <a:picLocks noChangeAspect="1" noChangeArrowheads="1"/>
        </xdr:cNvPicPr>
      </xdr:nvPicPr>
      <xdr:blipFill>
        <a:blip xmlns:r="http://schemas.openxmlformats.org/officeDocument/2006/relationships" r:embed="rId7" cstate="print"/>
        <a:srcRect/>
        <a:stretch>
          <a:fillRect/>
        </a:stretch>
      </xdr:blipFill>
      <xdr:spPr bwMode="auto">
        <a:xfrm>
          <a:off x="1333500" y="28927425"/>
          <a:ext cx="5029200" cy="2600325"/>
        </a:xfrm>
        <a:prstGeom prst="rect">
          <a:avLst/>
        </a:prstGeom>
        <a:noFill/>
        <a:ln w="1">
          <a:noFill/>
          <a:miter lim="800000"/>
          <a:headEnd/>
          <a:tailEnd/>
        </a:ln>
      </xdr:spPr>
    </xdr:pic>
    <xdr:clientData/>
  </xdr:twoCellAnchor>
  <xdr:twoCellAnchor editAs="oneCell">
    <xdr:from>
      <xdr:col>0</xdr:col>
      <xdr:colOff>1495425</xdr:colOff>
      <xdr:row>160</xdr:row>
      <xdr:rowOff>133350</xdr:rowOff>
    </xdr:from>
    <xdr:to>
      <xdr:col>2</xdr:col>
      <xdr:colOff>828675</xdr:colOff>
      <xdr:row>173</xdr:row>
      <xdr:rowOff>0</xdr:rowOff>
    </xdr:to>
    <xdr:pic>
      <xdr:nvPicPr>
        <xdr:cNvPr id="74760" name="Picture 19"/>
        <xdr:cNvPicPr>
          <a:picLocks noChangeAspect="1" noChangeArrowheads="1"/>
        </xdr:cNvPicPr>
      </xdr:nvPicPr>
      <xdr:blipFill>
        <a:blip xmlns:r="http://schemas.openxmlformats.org/officeDocument/2006/relationships" r:embed="rId8" cstate="print"/>
        <a:srcRect/>
        <a:stretch>
          <a:fillRect/>
        </a:stretch>
      </xdr:blipFill>
      <xdr:spPr bwMode="auto">
        <a:xfrm>
          <a:off x="1495425" y="31784925"/>
          <a:ext cx="4743450" cy="2095500"/>
        </a:xfrm>
        <a:prstGeom prst="rect">
          <a:avLst/>
        </a:prstGeom>
        <a:noFill/>
        <a:ln w="1">
          <a:noFill/>
          <a:miter lim="800000"/>
          <a:headEnd/>
          <a:tailEnd/>
        </a:ln>
      </xdr:spPr>
    </xdr:pic>
    <xdr:clientData/>
  </xdr:twoCellAnchor>
  <xdr:twoCellAnchor editAs="oneCell">
    <xdr:from>
      <xdr:col>0</xdr:col>
      <xdr:colOff>1266825</xdr:colOff>
      <xdr:row>180</xdr:row>
      <xdr:rowOff>76200</xdr:rowOff>
    </xdr:from>
    <xdr:to>
      <xdr:col>2</xdr:col>
      <xdr:colOff>809625</xdr:colOff>
      <xdr:row>187</xdr:row>
      <xdr:rowOff>38100</xdr:rowOff>
    </xdr:to>
    <xdr:pic>
      <xdr:nvPicPr>
        <xdr:cNvPr id="7476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266825" y="35366325"/>
          <a:ext cx="4953000" cy="1162050"/>
        </a:xfrm>
        <a:prstGeom prst="rect">
          <a:avLst/>
        </a:prstGeom>
        <a:noFill/>
        <a:ln w="1">
          <a:noFill/>
          <a:miter lim="800000"/>
          <a:headEnd/>
          <a:tailEnd/>
        </a:ln>
      </xdr:spPr>
    </xdr:pic>
    <xdr:clientData/>
  </xdr:twoCellAnchor>
  <xdr:twoCellAnchor editAs="oneCell">
    <xdr:from>
      <xdr:col>0</xdr:col>
      <xdr:colOff>47625</xdr:colOff>
      <xdr:row>195</xdr:row>
      <xdr:rowOff>133350</xdr:rowOff>
    </xdr:from>
    <xdr:to>
      <xdr:col>3</xdr:col>
      <xdr:colOff>1047750</xdr:colOff>
      <xdr:row>209</xdr:row>
      <xdr:rowOff>152400</xdr:rowOff>
    </xdr:to>
    <xdr:pic>
      <xdr:nvPicPr>
        <xdr:cNvPr id="74762" name="Picture 21"/>
        <xdr:cNvPicPr>
          <a:picLocks noChangeAspect="1" noChangeArrowheads="1"/>
        </xdr:cNvPicPr>
      </xdr:nvPicPr>
      <xdr:blipFill>
        <a:blip xmlns:r="http://schemas.openxmlformats.org/officeDocument/2006/relationships" r:embed="rId10" cstate="print"/>
        <a:srcRect/>
        <a:stretch>
          <a:fillRect/>
        </a:stretch>
      </xdr:blipFill>
      <xdr:spPr bwMode="auto">
        <a:xfrm>
          <a:off x="47625" y="38890575"/>
          <a:ext cx="7667625" cy="2286000"/>
        </a:xfrm>
        <a:prstGeom prst="rect">
          <a:avLst/>
        </a:prstGeom>
        <a:noFill/>
        <a:ln w="1">
          <a:noFill/>
          <a:miter lim="800000"/>
          <a:headEnd/>
          <a:tailEnd/>
        </a:ln>
      </xdr:spPr>
    </xdr:pic>
    <xdr:clientData/>
  </xdr:twoCellAnchor>
  <xdr:twoCellAnchor editAs="oneCell">
    <xdr:from>
      <xdr:col>0</xdr:col>
      <xdr:colOff>142875</xdr:colOff>
      <xdr:row>214</xdr:row>
      <xdr:rowOff>171450</xdr:rowOff>
    </xdr:from>
    <xdr:to>
      <xdr:col>3</xdr:col>
      <xdr:colOff>914400</xdr:colOff>
      <xdr:row>231</xdr:row>
      <xdr:rowOff>28575</xdr:rowOff>
    </xdr:to>
    <xdr:pic>
      <xdr:nvPicPr>
        <xdr:cNvPr id="74763" name="Picture 22"/>
        <xdr:cNvPicPr>
          <a:picLocks noChangeAspect="1" noChangeArrowheads="1"/>
        </xdr:cNvPicPr>
      </xdr:nvPicPr>
      <xdr:blipFill>
        <a:blip xmlns:r="http://schemas.openxmlformats.org/officeDocument/2006/relationships" r:embed="rId11" cstate="print"/>
        <a:srcRect/>
        <a:stretch>
          <a:fillRect/>
        </a:stretch>
      </xdr:blipFill>
      <xdr:spPr bwMode="auto">
        <a:xfrm>
          <a:off x="142875" y="42376725"/>
          <a:ext cx="7439025" cy="27813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acienda\Documents%20and%20Settings\rvasquez\Escritorio\A&#209;O%202009\Presupuesto%20Ordinario%202009\Control%20Presupuesto\Presupuesto%20Ordinario%202009%20al%2031-08-2008%20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acienda\Documents%20and%20Settings\avega\Configuraci&#243;n%20local\Archivos%20temporales%20de%20Internet\OLKF\Anexo7_Cuadros_Presupuesto_ordinario_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corpion\hacienda\Documents%20and%20Settings\avega\Configuraci&#243;n%20local\Archivos%20temporales%20de%20Internet\OLKF\Anexo7_Cuadros_Presupuesto_ordinario_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vega.MUNISANT/AppData/Local/Microsoft/Windows/Temporary%20Internet%20Files/Content.Outlook/IBBKEWY5/orinario%202012%20Version%20Final%2030%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I."/>
      <sheetName val="R.D.Sólidos"/>
      <sheetName val="Modif."/>
      <sheetName val="Just. Ingresos"/>
      <sheetName val="D. Y."/>
      <sheetName val="R. Puestos"/>
      <sheetName val="Prog-I Detalle"/>
      <sheetName val="Prog-II Detalle"/>
      <sheetName val="Prog-III Detalle"/>
      <sheetName val="Cuadro Nº 1 OyA"/>
      <sheetName val="Prog-IV Detalle"/>
      <sheetName val="Gral y X Prog."/>
      <sheetName val="Eg. X Partida"/>
      <sheetName val="Gral. de Egresos"/>
      <sheetName val="Prog. X Partida"/>
      <sheetName val="Cuadro Nº 2 RP"/>
      <sheetName val="Cuadro Nº 3 SA"/>
      <sheetName val="Cuadro Nº 4 D"/>
      <sheetName val="Cuadro Nº 5"/>
      <sheetName val="Cuadro Nº 6"/>
      <sheetName val="Indice"/>
      <sheetName val="S.A. Especif."/>
      <sheetName val="Egresos por Servicio"/>
      <sheetName val="Seguro Veh."/>
      <sheetName val="Préstamos"/>
      <sheetName val="Proy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MUNICIPALIDAD DE SANTA ANA</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 OyA"/>
      <sheetName val="CUADRO 2 RH"/>
      <sheetName val="CUADRO 3 SA"/>
      <sheetName val="CUADRO 4 Deudas"/>
      <sheetName val="CUADRO 5 Transf"/>
    </sheetNames>
    <sheetDataSet>
      <sheetData sheetId="0" refreshError="1"/>
      <sheetData sheetId="1">
        <row r="24">
          <cell r="A24" t="str">
            <v>Plazas en sueldos para cargos fijos</v>
          </cell>
          <cell r="C24">
            <v>182</v>
          </cell>
          <cell r="F24" t="str">
            <v>Programa I: Dirección y Administración General</v>
          </cell>
          <cell r="M24">
            <v>82</v>
          </cell>
        </row>
        <row r="25">
          <cell r="A25" t="str">
            <v>Plazas en servicios especiales</v>
          </cell>
          <cell r="C25">
            <v>13</v>
          </cell>
          <cell r="F25" t="str">
            <v>Programa II: Servicios Comunitarios</v>
          </cell>
          <cell r="M25">
            <v>95</v>
          </cell>
        </row>
        <row r="26">
          <cell r="A26" t="str">
            <v>Plazas en procesos sustantivos</v>
          </cell>
          <cell r="C26">
            <v>167</v>
          </cell>
          <cell r="F26" t="str">
            <v>Programa III: Inversiones</v>
          </cell>
          <cell r="M26">
            <v>18</v>
          </cell>
        </row>
        <row r="27">
          <cell r="A27" t="str">
            <v>Plazas en procesos de apoyo</v>
          </cell>
          <cell r="C27">
            <v>28</v>
          </cell>
          <cell r="F27" t="str">
            <v>Programa IV: Partidas específicas</v>
          </cell>
          <cell r="M27">
            <v>0</v>
          </cell>
        </row>
        <row r="28">
          <cell r="A28" t="str">
            <v>Total de plazas</v>
          </cell>
          <cell r="C28">
            <v>195</v>
          </cell>
          <cell r="F28" t="str">
            <v>Total de plazas</v>
          </cell>
          <cell r="M28">
            <v>195</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1 OyA"/>
      <sheetName val="CUADRO 2 RH"/>
      <sheetName val="CUADRO 3 SA"/>
      <sheetName val="CUADRO 4 Deudas"/>
      <sheetName val="CUADRO 5 Transf"/>
    </sheetNames>
    <sheetDataSet>
      <sheetData sheetId="0" refreshError="1"/>
      <sheetData sheetId="1">
        <row r="24">
          <cell r="A24" t="str">
            <v>Plazas en sueldos para cargos fijos</v>
          </cell>
          <cell r="C24">
            <v>182</v>
          </cell>
          <cell r="F24" t="str">
            <v>Programa I: Dirección y Administración General</v>
          </cell>
          <cell r="M24">
            <v>82</v>
          </cell>
        </row>
        <row r="25">
          <cell r="A25" t="str">
            <v>Plazas en servicios especiales</v>
          </cell>
          <cell r="C25">
            <v>13</v>
          </cell>
          <cell r="F25" t="str">
            <v>Programa II: Servicios Comunitarios</v>
          </cell>
          <cell r="M25">
            <v>95</v>
          </cell>
        </row>
        <row r="26">
          <cell r="A26" t="str">
            <v>Plazas en procesos sustantivos</v>
          </cell>
          <cell r="C26">
            <v>167</v>
          </cell>
          <cell r="F26" t="str">
            <v>Programa III: Inversiones</v>
          </cell>
          <cell r="M26">
            <v>18</v>
          </cell>
        </row>
        <row r="27">
          <cell r="A27" t="str">
            <v>Plazas en procesos de apoyo</v>
          </cell>
          <cell r="C27">
            <v>28</v>
          </cell>
          <cell r="F27" t="str">
            <v>Programa IV: Partidas específicas</v>
          </cell>
          <cell r="M27">
            <v>0</v>
          </cell>
        </row>
        <row r="28">
          <cell r="A28" t="str">
            <v>Total de plazas</v>
          </cell>
          <cell r="C28">
            <v>195</v>
          </cell>
          <cell r="F28" t="str">
            <v>Total de plazas</v>
          </cell>
          <cell r="M28">
            <v>195</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I."/>
      <sheetName val="R.D.Sólidos"/>
      <sheetName val="Just. Egresos"/>
      <sheetName val="Just. Ingresos"/>
      <sheetName val="D. Y."/>
      <sheetName val="REL.PUESTOS"/>
      <sheetName val="Prog-I Detalle"/>
      <sheetName val="Prog-II Detalle"/>
      <sheetName val="Prog-III Detalle"/>
      <sheetName val="Prog-IV Detalle"/>
      <sheetName val="Gral y X Prog."/>
      <sheetName val="Hoja1"/>
      <sheetName val="OYA"/>
      <sheetName val="Eg. X Partida"/>
      <sheetName val="Gral. de Egresos"/>
      <sheetName val="Cuadro Nº 2 RP"/>
      <sheetName val="Cuadro Nº 3 SA"/>
      <sheetName val="Cuadro Nº 4 D"/>
      <sheetName val="Cuadro Nº 5"/>
      <sheetName val="Cuadro Nº 6"/>
      <sheetName val="ANEXO 3"/>
      <sheetName val="Indice"/>
      <sheetName val="Egresos por Servicio"/>
      <sheetName val="Seguro Veh."/>
      <sheetName val="Préstamos"/>
      <sheetName val="Hoja2"/>
      <sheetName val="Prog. X Partida"/>
    </sheetNames>
    <sheetDataSet>
      <sheetData sheetId="0"/>
      <sheetData sheetId="1"/>
      <sheetData sheetId="2"/>
      <sheetData sheetId="3"/>
      <sheetData sheetId="4"/>
      <sheetData sheetId="5"/>
      <sheetData sheetId="6">
        <row r="2">
          <cell r="A2" t="str">
            <v>PRESUPUESTO ORDINARIO 2012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enableFormatConditionsCalculation="0">
    <tabColor indexed="14"/>
  </sheetPr>
  <dimension ref="A1:F54"/>
  <sheetViews>
    <sheetView showGridLines="0" tabSelected="1" zoomScale="110" zoomScaleNormal="110" workbookViewId="0">
      <selection activeCell="F52" sqref="F52"/>
    </sheetView>
  </sheetViews>
  <sheetFormatPr baseColWidth="10" defaultRowHeight="12.75"/>
  <cols>
    <col min="1" max="1" width="19.140625" style="89" customWidth="1"/>
    <col min="2" max="2" width="80.140625" style="89" customWidth="1"/>
    <col min="3" max="3" width="20.140625" style="418" bestFit="1" customWidth="1"/>
    <col min="4" max="4" width="8.85546875" style="89" customWidth="1"/>
    <col min="5" max="5" width="2.5703125" style="89" customWidth="1"/>
    <col min="6" max="6" width="18.28515625" style="89" customWidth="1"/>
    <col min="7" max="16384" width="11.42578125" style="89"/>
  </cols>
  <sheetData>
    <row r="1" spans="1:6" ht="15.75">
      <c r="A1" s="572" t="s">
        <v>443</v>
      </c>
      <c r="B1" s="572"/>
      <c r="C1" s="572"/>
      <c r="D1" s="572"/>
    </row>
    <row r="2" spans="1:6" ht="15.75">
      <c r="A2" s="572" t="s">
        <v>947</v>
      </c>
      <c r="B2" s="572"/>
      <c r="C2" s="572"/>
      <c r="D2" s="572"/>
    </row>
    <row r="3" spans="1:6" ht="15.75">
      <c r="A3" s="572" t="s">
        <v>444</v>
      </c>
      <c r="B3" s="572"/>
      <c r="C3" s="572"/>
      <c r="D3" s="572"/>
    </row>
    <row r="4" spans="1:6" ht="15.75" customHeight="1" thickBot="1">
      <c r="A4" s="387"/>
      <c r="B4" s="387"/>
      <c r="C4" s="389"/>
    </row>
    <row r="5" spans="1:6" ht="27.75" customHeight="1" thickBot="1">
      <c r="A5" s="271" t="s">
        <v>445</v>
      </c>
      <c r="B5" s="271" t="s">
        <v>446</v>
      </c>
      <c r="C5" s="388" t="s">
        <v>447</v>
      </c>
      <c r="D5" s="271" t="s">
        <v>448</v>
      </c>
    </row>
    <row r="6" spans="1:6" ht="14.25" customHeight="1">
      <c r="A6" s="390"/>
      <c r="B6" s="391"/>
      <c r="C6" s="392"/>
      <c r="D6" s="393"/>
    </row>
    <row r="7" spans="1:6" ht="15" customHeight="1">
      <c r="A7" s="394" t="s">
        <v>176</v>
      </c>
      <c r="B7" s="91" t="s">
        <v>449</v>
      </c>
      <c r="C7" s="395">
        <f>+C8+C23+C35</f>
        <v>5388508459.0953226</v>
      </c>
      <c r="D7" s="396">
        <f t="shared" ref="D7:D46" si="0">+C7/$C$48</f>
        <v>0.94426955192730389</v>
      </c>
    </row>
    <row r="8" spans="1:6" ht="15" customHeight="1">
      <c r="A8" s="394" t="s">
        <v>177</v>
      </c>
      <c r="B8" s="91" t="s">
        <v>450</v>
      </c>
      <c r="C8" s="395">
        <f>+C9+C12+C20</f>
        <v>4526474889.1983223</v>
      </c>
      <c r="D8" s="396">
        <f t="shared" si="0"/>
        <v>0.79320881610921523</v>
      </c>
    </row>
    <row r="9" spans="1:6" ht="15" customHeight="1">
      <c r="A9" s="394" t="s">
        <v>178</v>
      </c>
      <c r="B9" s="91" t="s">
        <v>451</v>
      </c>
      <c r="C9" s="395">
        <f>SUM(C10:C11)</f>
        <v>2867019568.0279226</v>
      </c>
      <c r="D9" s="396">
        <f t="shared" si="0"/>
        <v>0.50240976764153722</v>
      </c>
      <c r="F9" s="282"/>
    </row>
    <row r="10" spans="1:6" ht="15" customHeight="1">
      <c r="A10" s="397" t="s">
        <v>870</v>
      </c>
      <c r="B10" s="40" t="s">
        <v>290</v>
      </c>
      <c r="C10" s="398">
        <v>2667019568.0279226</v>
      </c>
      <c r="D10" s="399">
        <f t="shared" si="0"/>
        <v>0.46736223791803977</v>
      </c>
      <c r="F10" s="282"/>
    </row>
    <row r="11" spans="1:6" ht="15" customHeight="1">
      <c r="A11" s="400" t="s">
        <v>179</v>
      </c>
      <c r="B11" s="401" t="s">
        <v>352</v>
      </c>
      <c r="C11" s="398">
        <v>200000000</v>
      </c>
      <c r="D11" s="399">
        <f t="shared" si="0"/>
        <v>3.5047529723497457E-2</v>
      </c>
      <c r="F11" s="534"/>
    </row>
    <row r="12" spans="1:6" ht="15" customHeight="1">
      <c r="A12" s="394" t="s">
        <v>1123</v>
      </c>
      <c r="B12" s="91" t="s">
        <v>353</v>
      </c>
      <c r="C12" s="395">
        <f>+C13+C17</f>
        <v>1636343461.28</v>
      </c>
      <c r="D12" s="396">
        <f t="shared" si="0"/>
        <v>0.2867489804853075</v>
      </c>
    </row>
    <row r="13" spans="1:6" ht="29.25" customHeight="1">
      <c r="A13" s="394" t="s">
        <v>1124</v>
      </c>
      <c r="B13" s="91" t="s">
        <v>871</v>
      </c>
      <c r="C13" s="395">
        <f>SUM(C14:C16)</f>
        <v>480684466.75999999</v>
      </c>
      <c r="D13" s="396">
        <f t="shared" si="0"/>
        <v>8.4234015681973112E-2</v>
      </c>
    </row>
    <row r="14" spans="1:6" ht="15" customHeight="1">
      <c r="A14" s="397" t="s">
        <v>1125</v>
      </c>
      <c r="B14" s="40" t="s">
        <v>872</v>
      </c>
      <c r="C14" s="398">
        <v>127945466.76000001</v>
      </c>
      <c r="D14" s="399">
        <f t="shared" si="0"/>
        <v>2.2420862746289277E-2</v>
      </c>
    </row>
    <row r="15" spans="1:6" ht="15" customHeight="1">
      <c r="A15" s="397" t="s">
        <v>511</v>
      </c>
      <c r="B15" s="40" t="s">
        <v>873</v>
      </c>
      <c r="C15" s="398">
        <v>350000000</v>
      </c>
      <c r="D15" s="399">
        <f t="shared" si="0"/>
        <v>6.1333177016120545E-2</v>
      </c>
    </row>
    <row r="16" spans="1:6" ht="15" customHeight="1">
      <c r="A16" s="397" t="s">
        <v>984</v>
      </c>
      <c r="B16" s="40" t="s">
        <v>874</v>
      </c>
      <c r="C16" s="398">
        <v>2739000</v>
      </c>
      <c r="D16" s="399">
        <f t="shared" si="0"/>
        <v>4.7997591956329763E-4</v>
      </c>
    </row>
    <row r="17" spans="1:4" ht="15" customHeight="1">
      <c r="A17" s="394" t="s">
        <v>985</v>
      </c>
      <c r="B17" s="91" t="s">
        <v>500</v>
      </c>
      <c r="C17" s="395">
        <f>SUM(C18:C19)</f>
        <v>1155658994.52</v>
      </c>
      <c r="D17" s="396">
        <f t="shared" si="0"/>
        <v>0.20251496480333439</v>
      </c>
    </row>
    <row r="18" spans="1:4" ht="15" customHeight="1">
      <c r="A18" s="397" t="s">
        <v>986</v>
      </c>
      <c r="B18" s="40" t="s">
        <v>877</v>
      </c>
      <c r="C18" s="398">
        <v>66000</v>
      </c>
      <c r="D18" s="399">
        <f t="shared" si="0"/>
        <v>1.1565684808754159E-5</v>
      </c>
    </row>
    <row r="19" spans="1:4" ht="15" customHeight="1">
      <c r="A19" s="397" t="s">
        <v>581</v>
      </c>
      <c r="B19" s="40" t="s">
        <v>878</v>
      </c>
      <c r="C19" s="398">
        <v>1155592994.52</v>
      </c>
      <c r="D19" s="399">
        <f t="shared" si="0"/>
        <v>0.20250339911852563</v>
      </c>
    </row>
    <row r="20" spans="1:4" ht="15" customHeight="1">
      <c r="A20" s="394" t="s">
        <v>987</v>
      </c>
      <c r="B20" s="91" t="s">
        <v>1181</v>
      </c>
      <c r="C20" s="395">
        <f>SUM(C21)</f>
        <v>23111859.8904</v>
      </c>
      <c r="D20" s="396">
        <f t="shared" si="0"/>
        <v>4.0500679823705131E-3</v>
      </c>
    </row>
    <row r="21" spans="1:4" ht="15" customHeight="1">
      <c r="A21" s="394" t="s">
        <v>988</v>
      </c>
      <c r="B21" s="91" t="s">
        <v>1182</v>
      </c>
      <c r="C21" s="395">
        <f>SUM(C22)</f>
        <v>23111859.8904</v>
      </c>
      <c r="D21" s="396">
        <f t="shared" si="0"/>
        <v>4.0500679823705131E-3</v>
      </c>
    </row>
    <row r="22" spans="1:4" ht="15" customHeight="1">
      <c r="A22" s="397" t="s">
        <v>989</v>
      </c>
      <c r="B22" s="40" t="s">
        <v>1183</v>
      </c>
      <c r="C22" s="398">
        <f>+C19*0.02</f>
        <v>23111859.8904</v>
      </c>
      <c r="D22" s="399">
        <f t="shared" si="0"/>
        <v>4.0500679823705131E-3</v>
      </c>
    </row>
    <row r="23" spans="1:4" ht="15" customHeight="1">
      <c r="A23" s="394" t="s">
        <v>990</v>
      </c>
      <c r="B23" s="91" t="s">
        <v>1184</v>
      </c>
      <c r="C23" s="395">
        <f>+C24+C30+C33</f>
        <v>849948122.39700007</v>
      </c>
      <c r="D23" s="396">
        <f t="shared" si="0"/>
        <v>0.14894291041569857</v>
      </c>
    </row>
    <row r="24" spans="1:4" ht="15" customHeight="1">
      <c r="A24" s="394" t="s">
        <v>991</v>
      </c>
      <c r="B24" s="91" t="s">
        <v>1185</v>
      </c>
      <c r="C24" s="395">
        <f>+C25</f>
        <v>735910762.4970001</v>
      </c>
      <c r="D24" s="396">
        <f t="shared" si="0"/>
        <v>0.12895927161227644</v>
      </c>
    </row>
    <row r="25" spans="1:4" ht="15" customHeight="1">
      <c r="A25" s="394" t="s">
        <v>1354</v>
      </c>
      <c r="B25" s="91" t="s">
        <v>1186</v>
      </c>
      <c r="C25" s="395">
        <f>SUM(C26:C29)</f>
        <v>735910762.4970001</v>
      </c>
      <c r="D25" s="396">
        <f t="shared" si="0"/>
        <v>0.12895927161227644</v>
      </c>
    </row>
    <row r="26" spans="1:4" ht="15" customHeight="1">
      <c r="A26" s="397" t="s">
        <v>1355</v>
      </c>
      <c r="B26" s="40" t="s">
        <v>1187</v>
      </c>
      <c r="C26" s="398">
        <v>57060715</v>
      </c>
      <c r="D26" s="399">
        <f t="shared" si="0"/>
        <v>9.9991855250325858E-3</v>
      </c>
    </row>
    <row r="27" spans="1:4" ht="15" customHeight="1">
      <c r="A27" s="397" t="s">
        <v>1356</v>
      </c>
      <c r="B27" s="40" t="s">
        <v>1188</v>
      </c>
      <c r="C27" s="398">
        <v>626767668.29700005</v>
      </c>
      <c r="D27" s="399">
        <f t="shared" si="0"/>
        <v>0.10983329242183151</v>
      </c>
    </row>
    <row r="28" spans="1:4" ht="15" customHeight="1">
      <c r="A28" s="397" t="s">
        <v>1357</v>
      </c>
      <c r="B28" s="40" t="s">
        <v>461</v>
      </c>
      <c r="C28" s="398">
        <v>27599040</v>
      </c>
      <c r="D28" s="399">
        <f t="shared" si="0"/>
        <v>4.8363908736999755E-3</v>
      </c>
    </row>
    <row r="29" spans="1:4" ht="15" customHeight="1">
      <c r="A29" s="397" t="s">
        <v>1109</v>
      </c>
      <c r="B29" s="40" t="s">
        <v>1339</v>
      </c>
      <c r="C29" s="398">
        <v>24483339.199999999</v>
      </c>
      <c r="D29" s="399">
        <f t="shared" si="0"/>
        <v>4.2904027917123515E-3</v>
      </c>
    </row>
    <row r="30" spans="1:4" ht="15" customHeight="1">
      <c r="A30" s="394" t="s">
        <v>1358</v>
      </c>
      <c r="B30" s="91" t="s">
        <v>462</v>
      </c>
      <c r="C30" s="395">
        <f>+C31</f>
        <v>20000000</v>
      </c>
      <c r="D30" s="396">
        <f t="shared" si="0"/>
        <v>3.5047529723497453E-3</v>
      </c>
    </row>
    <row r="31" spans="1:4" ht="15" customHeight="1">
      <c r="A31" s="394" t="s">
        <v>1359</v>
      </c>
      <c r="B31" s="91" t="s">
        <v>463</v>
      </c>
      <c r="C31" s="395">
        <f>SUM(C32)</f>
        <v>20000000</v>
      </c>
      <c r="D31" s="396">
        <f t="shared" si="0"/>
        <v>3.5047529723497453E-3</v>
      </c>
    </row>
    <row r="32" spans="1:4" ht="15" customHeight="1">
      <c r="A32" s="397" t="s">
        <v>1360</v>
      </c>
      <c r="B32" s="40" t="s">
        <v>464</v>
      </c>
      <c r="C32" s="398">
        <v>20000000</v>
      </c>
      <c r="D32" s="399">
        <f t="shared" si="0"/>
        <v>3.5047529723497453E-3</v>
      </c>
    </row>
    <row r="33" spans="1:6" ht="15" customHeight="1">
      <c r="A33" s="394" t="s">
        <v>208</v>
      </c>
      <c r="B33" s="91" t="s">
        <v>465</v>
      </c>
      <c r="C33" s="395">
        <f>SUM(C34)</f>
        <v>94037359.900000006</v>
      </c>
      <c r="D33" s="396">
        <f t="shared" si="0"/>
        <v>1.647888583107239E-2</v>
      </c>
    </row>
    <row r="34" spans="1:6" ht="15" customHeight="1">
      <c r="A34" s="397" t="s">
        <v>209</v>
      </c>
      <c r="B34" s="40" t="s">
        <v>466</v>
      </c>
      <c r="C34" s="398">
        <v>94037359.900000006</v>
      </c>
      <c r="D34" s="399">
        <f t="shared" si="0"/>
        <v>1.647888583107239E-2</v>
      </c>
    </row>
    <row r="35" spans="1:6" ht="15" customHeight="1">
      <c r="A35" s="394" t="s">
        <v>134</v>
      </c>
      <c r="B35" s="91" t="s">
        <v>726</v>
      </c>
      <c r="C35" s="395">
        <f>+C36</f>
        <v>12085447.5</v>
      </c>
      <c r="D35" s="396">
        <f t="shared" si="0"/>
        <v>2.1178254023900898E-3</v>
      </c>
    </row>
    <row r="36" spans="1:6" ht="15" customHeight="1">
      <c r="A36" s="394" t="s">
        <v>135</v>
      </c>
      <c r="B36" s="91" t="s">
        <v>728</v>
      </c>
      <c r="C36" s="395">
        <f>SUM(C37:C38)</f>
        <v>12085447.5</v>
      </c>
      <c r="D36" s="396">
        <f t="shared" si="0"/>
        <v>2.1178254023900898E-3</v>
      </c>
    </row>
    <row r="37" spans="1:6" ht="15" customHeight="1">
      <c r="A37" s="397" t="s">
        <v>136</v>
      </c>
      <c r="B37" s="40" t="s">
        <v>729</v>
      </c>
      <c r="C37" s="398">
        <f>5092306.2+987326.3+253340</f>
        <v>6332972.5</v>
      </c>
      <c r="D37" s="399">
        <f t="shared" si="0"/>
        <v>1.1097752096592098E-3</v>
      </c>
    </row>
    <row r="38" spans="1:6" ht="15" customHeight="1">
      <c r="A38" s="397" t="s">
        <v>137</v>
      </c>
      <c r="B38" s="40" t="s">
        <v>730</v>
      </c>
      <c r="C38" s="398">
        <f>3816070+1936405</f>
        <v>5752475</v>
      </c>
      <c r="D38" s="399">
        <f t="shared" si="0"/>
        <v>1.00805019273088E-3</v>
      </c>
    </row>
    <row r="39" spans="1:6" ht="15" customHeight="1">
      <c r="A39" s="394" t="s">
        <v>269</v>
      </c>
      <c r="B39" s="91" t="s">
        <v>354</v>
      </c>
      <c r="C39" s="395">
        <f>+C40+C42</f>
        <v>318027824</v>
      </c>
      <c r="D39" s="396">
        <f t="shared" si="0"/>
        <v>5.5730448072696087E-2</v>
      </c>
    </row>
    <row r="40" spans="1:6" ht="15" customHeight="1">
      <c r="A40" s="394" t="s">
        <v>267</v>
      </c>
      <c r="B40" s="91" t="s">
        <v>268</v>
      </c>
      <c r="C40" s="395">
        <f>+C41</f>
        <v>0</v>
      </c>
      <c r="D40" s="399">
        <f t="shared" si="0"/>
        <v>0</v>
      </c>
    </row>
    <row r="41" spans="1:6" ht="15" customHeight="1">
      <c r="A41" s="397" t="s">
        <v>265</v>
      </c>
      <c r="B41" s="40" t="s">
        <v>266</v>
      </c>
      <c r="C41" s="398">
        <v>0</v>
      </c>
      <c r="D41" s="399">
        <f t="shared" si="0"/>
        <v>0</v>
      </c>
    </row>
    <row r="42" spans="1:6" ht="15" customHeight="1">
      <c r="A42" s="394" t="s">
        <v>138</v>
      </c>
      <c r="B42" s="91" t="s">
        <v>731</v>
      </c>
      <c r="C42" s="395">
        <f>SUM(C43)</f>
        <v>318027824</v>
      </c>
      <c r="D42" s="396">
        <f t="shared" si="0"/>
        <v>5.5730448072696087E-2</v>
      </c>
    </row>
    <row r="43" spans="1:6" ht="15" customHeight="1">
      <c r="A43" s="394" t="s">
        <v>139</v>
      </c>
      <c r="B43" s="91" t="s">
        <v>732</v>
      </c>
      <c r="C43" s="395">
        <f>SUM(C44:C46)</f>
        <v>318027824</v>
      </c>
      <c r="D43" s="396">
        <f t="shared" si="0"/>
        <v>5.5730448072696087E-2</v>
      </c>
    </row>
    <row r="44" spans="1:6" ht="15" customHeight="1">
      <c r="A44" s="397" t="s">
        <v>140</v>
      </c>
      <c r="B44" s="40" t="s">
        <v>733</v>
      </c>
      <c r="C44" s="398">
        <f>85722292.7+41349731.3</f>
        <v>127072024</v>
      </c>
      <c r="D44" s="399">
        <f t="shared" si="0"/>
        <v>2.2267802690824907E-2</v>
      </c>
      <c r="F44" s="418"/>
    </row>
    <row r="45" spans="1:6" ht="15" customHeight="1">
      <c r="A45" s="397" t="s">
        <v>932</v>
      </c>
      <c r="B45" s="40" t="s">
        <v>933</v>
      </c>
      <c r="C45" s="398">
        <v>180000000</v>
      </c>
      <c r="D45" s="399">
        <f t="shared" si="0"/>
        <v>3.1542776751147708E-2</v>
      </c>
      <c r="F45" s="418"/>
    </row>
    <row r="46" spans="1:6" ht="15" customHeight="1">
      <c r="A46" s="397" t="s">
        <v>943</v>
      </c>
      <c r="B46" s="40" t="s">
        <v>459</v>
      </c>
      <c r="C46" s="398">
        <f>10955800</f>
        <v>10955800</v>
      </c>
      <c r="D46" s="399">
        <f t="shared" si="0"/>
        <v>1.9198686307234671E-3</v>
      </c>
      <c r="F46" s="418"/>
    </row>
    <row r="47" spans="1:6" ht="15" customHeight="1" thickBot="1">
      <c r="A47" s="402"/>
      <c r="B47" s="223"/>
      <c r="C47" s="403"/>
      <c r="D47" s="404"/>
    </row>
    <row r="48" spans="1:6" ht="15" customHeight="1" thickBot="1">
      <c r="A48" s="570" t="s">
        <v>1303</v>
      </c>
      <c r="B48" s="571"/>
      <c r="C48" s="405">
        <f>+C7+C39</f>
        <v>5706536283.0953226</v>
      </c>
      <c r="D48" s="406">
        <f>+D7+D39</f>
        <v>1</v>
      </c>
      <c r="F48" s="418"/>
    </row>
    <row r="49" spans="1:4" ht="15" customHeight="1">
      <c r="A49" s="407" t="s">
        <v>884</v>
      </c>
      <c r="B49" s="220" t="s">
        <v>1027</v>
      </c>
      <c r="C49" s="408">
        <v>0</v>
      </c>
      <c r="D49" s="409">
        <f>+C49/$C$53</f>
        <v>0</v>
      </c>
    </row>
    <row r="50" spans="1:4" ht="15" customHeight="1">
      <c r="A50" s="397" t="s">
        <v>807</v>
      </c>
      <c r="B50" s="40" t="s">
        <v>641</v>
      </c>
      <c r="C50" s="398">
        <v>1100000000</v>
      </c>
      <c r="D50" s="410">
        <f>+C50/$C$53</f>
        <v>0.16160936403614776</v>
      </c>
    </row>
    <row r="51" spans="1:4" ht="15" customHeight="1">
      <c r="A51" s="397" t="s">
        <v>1304</v>
      </c>
      <c r="B51" s="40" t="s">
        <v>60</v>
      </c>
      <c r="C51" s="398">
        <v>0</v>
      </c>
      <c r="D51" s="410">
        <f>+C51/$C$53</f>
        <v>0</v>
      </c>
    </row>
    <row r="52" spans="1:4" ht="15" customHeight="1" thickBot="1">
      <c r="A52" s="402" t="s">
        <v>1305</v>
      </c>
      <c r="B52" s="223" t="s">
        <v>61</v>
      </c>
      <c r="C52" s="403"/>
      <c r="D52" s="411">
        <f>+C52/$C$53</f>
        <v>0</v>
      </c>
    </row>
    <row r="53" spans="1:4" ht="19.5" customHeight="1" thickBot="1">
      <c r="A53" s="570" t="s">
        <v>977</v>
      </c>
      <c r="B53" s="571"/>
      <c r="C53" s="405">
        <f>SUM(C48:C52)</f>
        <v>6806536283.0953226</v>
      </c>
      <c r="D53" s="412">
        <f>+C53/C53</f>
        <v>1</v>
      </c>
    </row>
    <row r="54" spans="1:4" s="417" customFormat="1" ht="19.5" customHeight="1">
      <c r="A54" s="413"/>
      <c r="B54" s="414"/>
      <c r="C54" s="415"/>
      <c r="D54" s="416"/>
    </row>
  </sheetData>
  <mergeCells count="5">
    <mergeCell ref="A53:B53"/>
    <mergeCell ref="A48:B48"/>
    <mergeCell ref="A1:D1"/>
    <mergeCell ref="A2:D2"/>
    <mergeCell ref="A3:D3"/>
  </mergeCells>
  <phoneticPr fontId="0" type="noConversion"/>
  <printOptions horizontalCentered="1"/>
  <pageMargins left="0.39370078740157483" right="0.39370078740157483" top="0.78740157480314965" bottom="0.78740157480314965" header="0" footer="0"/>
  <pageSetup scale="75"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28"/>
  <sheetViews>
    <sheetView workbookViewId="0">
      <selection activeCell="A14" sqref="A14"/>
    </sheetView>
  </sheetViews>
  <sheetFormatPr baseColWidth="10" defaultRowHeight="12.75"/>
  <cols>
    <col min="1" max="1" width="14.7109375" customWidth="1"/>
    <col min="2" max="2" width="43.140625" customWidth="1"/>
    <col min="3" max="3" width="29.140625" customWidth="1"/>
    <col min="5" max="5" width="8.140625" customWidth="1"/>
    <col min="6" max="6" width="14.140625" bestFit="1" customWidth="1"/>
  </cols>
  <sheetData>
    <row r="1" spans="1:7" ht="18.75">
      <c r="A1" s="637" t="s">
        <v>443</v>
      </c>
      <c r="B1" s="637"/>
      <c r="C1" s="637"/>
      <c r="D1" s="637"/>
      <c r="E1" s="637"/>
      <c r="F1" s="637"/>
    </row>
    <row r="2" spans="1:7" ht="18.75">
      <c r="A2" s="637" t="s">
        <v>627</v>
      </c>
      <c r="B2" s="637"/>
      <c r="C2" s="637"/>
      <c r="D2" s="637"/>
      <c r="E2" s="637"/>
      <c r="F2" s="637"/>
    </row>
    <row r="3" spans="1:7" ht="18.75">
      <c r="A3" s="637" t="s">
        <v>653</v>
      </c>
      <c r="B3" s="637"/>
      <c r="C3" s="637"/>
      <c r="D3" s="637"/>
      <c r="E3" s="637"/>
      <c r="F3" s="637"/>
    </row>
    <row r="4" spans="1:7">
      <c r="A4" s="21"/>
    </row>
    <row r="5" spans="1:7">
      <c r="A5" s="21"/>
    </row>
    <row r="6" spans="1:7">
      <c r="A6" s="21"/>
    </row>
    <row r="7" spans="1:7" ht="18">
      <c r="A7" s="638" t="s">
        <v>957</v>
      </c>
      <c r="B7" s="638"/>
      <c r="C7" s="638"/>
      <c r="D7" s="638"/>
      <c r="E7" s="638"/>
      <c r="F7" s="638"/>
      <c r="G7" s="22"/>
    </row>
    <row r="8" spans="1:7" ht="15.75">
      <c r="A8" s="636"/>
      <c r="B8" s="636"/>
      <c r="C8" s="13"/>
      <c r="D8" s="636"/>
      <c r="E8" s="636"/>
      <c r="F8" s="13"/>
      <c r="G8" s="22"/>
    </row>
    <row r="9" spans="1:7" ht="16.5" thickBot="1">
      <c r="A9" s="633"/>
      <c r="B9" s="633"/>
      <c r="C9" s="13"/>
      <c r="D9" s="633"/>
      <c r="E9" s="633"/>
      <c r="F9" s="13"/>
      <c r="G9" s="22"/>
    </row>
    <row r="10" spans="1:7" ht="16.5" thickBot="1">
      <c r="A10" s="634" t="s">
        <v>958</v>
      </c>
      <c r="B10" s="635"/>
      <c r="C10" s="23" t="s">
        <v>1095</v>
      </c>
      <c r="D10" s="634" t="s">
        <v>411</v>
      </c>
      <c r="E10" s="635"/>
      <c r="F10" s="23" t="s">
        <v>869</v>
      </c>
      <c r="G10" s="22"/>
    </row>
    <row r="11" spans="1:7" ht="16.5" thickBot="1">
      <c r="A11" s="625"/>
      <c r="B11" s="626"/>
      <c r="C11" s="20"/>
      <c r="D11" s="625"/>
      <c r="E11" s="626"/>
      <c r="F11" s="25"/>
      <c r="G11" s="22"/>
    </row>
    <row r="12" spans="1:7" ht="16.5" thickBot="1">
      <c r="A12" s="625"/>
      <c r="B12" s="626"/>
      <c r="C12" s="20"/>
      <c r="D12" s="625"/>
      <c r="E12" s="626"/>
      <c r="F12" s="25"/>
      <c r="G12" s="22"/>
    </row>
    <row r="13" spans="1:7" ht="30" customHeight="1" thickBot="1">
      <c r="A13" s="268" t="s">
        <v>628</v>
      </c>
      <c r="B13" s="265"/>
      <c r="C13" s="265"/>
      <c r="D13" s="265"/>
      <c r="E13" s="265"/>
      <c r="F13" s="266"/>
      <c r="G13" s="22"/>
    </row>
    <row r="14" spans="1:7" ht="16.5" thickBot="1">
      <c r="A14" s="267"/>
      <c r="B14" s="266"/>
      <c r="C14" s="20"/>
      <c r="D14" s="267"/>
      <c r="E14" s="266"/>
      <c r="F14" s="20"/>
      <c r="G14" s="22"/>
    </row>
    <row r="15" spans="1:7" ht="16.5" thickBot="1">
      <c r="A15" s="625"/>
      <c r="B15" s="626"/>
      <c r="C15" s="20"/>
      <c r="D15" s="625"/>
      <c r="E15" s="626"/>
      <c r="F15" s="20"/>
      <c r="G15" s="22"/>
    </row>
    <row r="16" spans="1:7" ht="16.5" thickBot="1">
      <c r="A16" s="625"/>
      <c r="B16" s="626"/>
      <c r="C16" s="20"/>
      <c r="D16" s="625"/>
      <c r="E16" s="626"/>
      <c r="F16" s="20"/>
      <c r="G16" s="22"/>
    </row>
    <row r="17" spans="1:7" ht="16.5" thickBot="1">
      <c r="A17" s="625"/>
      <c r="B17" s="626"/>
      <c r="C17" s="20"/>
      <c r="D17" s="625"/>
      <c r="E17" s="626"/>
      <c r="F17" s="20"/>
      <c r="G17" s="22"/>
    </row>
    <row r="18" spans="1:7" ht="16.5" thickBot="1">
      <c r="A18" s="625"/>
      <c r="B18" s="626"/>
      <c r="C18" s="20"/>
      <c r="D18" s="625"/>
      <c r="E18" s="626"/>
      <c r="F18" s="20"/>
      <c r="G18" s="22"/>
    </row>
    <row r="19" spans="1:7" ht="16.5" thickBot="1">
      <c r="A19" s="625"/>
      <c r="B19" s="626"/>
      <c r="C19" s="20"/>
      <c r="D19" s="625"/>
      <c r="E19" s="626"/>
      <c r="F19" s="20"/>
      <c r="G19" s="22"/>
    </row>
    <row r="20" spans="1:7" ht="16.5" thickBot="1">
      <c r="A20" s="625"/>
      <c r="B20" s="626"/>
      <c r="C20" s="20"/>
      <c r="D20" s="625"/>
      <c r="E20" s="626"/>
      <c r="F20" s="20"/>
      <c r="G20" s="22"/>
    </row>
    <row r="21" spans="1:7" ht="16.5" thickBot="1">
      <c r="A21" s="625"/>
      <c r="B21" s="626"/>
      <c r="C21" s="20"/>
      <c r="D21" s="625"/>
      <c r="E21" s="626"/>
      <c r="F21" s="20"/>
      <c r="G21" s="22"/>
    </row>
    <row r="22" spans="1:7" ht="16.5" thickBot="1">
      <c r="A22" s="625"/>
      <c r="B22" s="626"/>
      <c r="C22" s="20"/>
      <c r="D22" s="625"/>
      <c r="E22" s="626"/>
      <c r="F22" s="20"/>
      <c r="G22" s="22"/>
    </row>
    <row r="23" spans="1:7" ht="32.25" customHeight="1" thickBot="1">
      <c r="A23" s="628" t="s">
        <v>959</v>
      </c>
      <c r="B23" s="629"/>
      <c r="C23" s="24"/>
      <c r="D23" s="630"/>
      <c r="E23" s="631"/>
      <c r="F23" s="26">
        <f>SUM(F11:F22)</f>
        <v>0</v>
      </c>
      <c r="G23" s="22"/>
    </row>
    <row r="24" spans="1:7" ht="15.75">
      <c r="A24" s="632"/>
      <c r="B24" s="632"/>
      <c r="C24" s="13"/>
      <c r="D24" s="632"/>
      <c r="E24" s="632"/>
      <c r="F24" s="13"/>
      <c r="G24" s="22"/>
    </row>
    <row r="25" spans="1:7" ht="15.75">
      <c r="A25" s="29"/>
      <c r="B25" s="29"/>
      <c r="C25" s="13"/>
      <c r="D25" s="29"/>
      <c r="E25" s="29"/>
      <c r="F25" s="13"/>
      <c r="G25" s="22"/>
    </row>
    <row r="26" spans="1:7" ht="15.75">
      <c r="A26" s="29"/>
      <c r="B26" s="29"/>
      <c r="C26" s="13"/>
      <c r="D26" s="29"/>
      <c r="E26" s="29"/>
      <c r="F26" s="13"/>
      <c r="G26" s="22"/>
    </row>
    <row r="27" spans="1:7" ht="15.75">
      <c r="A27" s="627" t="s">
        <v>489</v>
      </c>
      <c r="B27" s="627"/>
      <c r="C27" s="627"/>
      <c r="D27" s="627"/>
      <c r="E27" s="627"/>
      <c r="F27" s="3"/>
      <c r="G27" s="22"/>
    </row>
    <row r="28" spans="1:7">
      <c r="A28" s="3" t="s">
        <v>930</v>
      </c>
      <c r="B28" s="27"/>
      <c r="C28" s="27"/>
      <c r="D28" s="27"/>
      <c r="E28" s="3"/>
      <c r="F28" s="627"/>
      <c r="G28" s="627"/>
    </row>
  </sheetData>
  <mergeCells count="37">
    <mergeCell ref="A8:B8"/>
    <mergeCell ref="D8:E8"/>
    <mergeCell ref="A1:F1"/>
    <mergeCell ref="A2:F2"/>
    <mergeCell ref="A3:F3"/>
    <mergeCell ref="A7:F7"/>
    <mergeCell ref="A9:B9"/>
    <mergeCell ref="D10:E10"/>
    <mergeCell ref="A11:B11"/>
    <mergeCell ref="D9:E9"/>
    <mergeCell ref="A10:B10"/>
    <mergeCell ref="D11:E11"/>
    <mergeCell ref="A12:B12"/>
    <mergeCell ref="A16:B16"/>
    <mergeCell ref="D17:E17"/>
    <mergeCell ref="D16:E16"/>
    <mergeCell ref="A17:B17"/>
    <mergeCell ref="D12:E12"/>
    <mergeCell ref="F28:G28"/>
    <mergeCell ref="A27:C27"/>
    <mergeCell ref="D27:E27"/>
    <mergeCell ref="D22:E22"/>
    <mergeCell ref="A23:B23"/>
    <mergeCell ref="D23:E23"/>
    <mergeCell ref="A24:B24"/>
    <mergeCell ref="D24:E24"/>
    <mergeCell ref="A22:B22"/>
    <mergeCell ref="D21:E21"/>
    <mergeCell ref="A20:B20"/>
    <mergeCell ref="A21:B21"/>
    <mergeCell ref="D15:E15"/>
    <mergeCell ref="D20:E20"/>
    <mergeCell ref="A19:B19"/>
    <mergeCell ref="D19:E19"/>
    <mergeCell ref="A15:B15"/>
    <mergeCell ref="A18:B18"/>
    <mergeCell ref="D18:E18"/>
  </mergeCells>
  <phoneticPr fontId="6" type="noConversion"/>
  <printOptions horizontalCentered="1"/>
  <pageMargins left="0.39370078740157483" right="0.39370078740157483" top="0.59055118110236227" bottom="0.98425196850393704" header="0" footer="0"/>
  <pageSetup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2:H26"/>
  <sheetViews>
    <sheetView topLeftCell="A3" workbookViewId="0">
      <selection activeCell="C14" sqref="C14"/>
    </sheetView>
  </sheetViews>
  <sheetFormatPr baseColWidth="10" defaultRowHeight="12.75"/>
  <cols>
    <col min="1" max="1" width="4.7109375" customWidth="1"/>
    <col min="2" max="2" width="16.140625" customWidth="1"/>
    <col min="3" max="3" width="16.5703125" customWidth="1"/>
    <col min="4" max="4" width="21" customWidth="1"/>
    <col min="5" max="5" width="15.42578125" customWidth="1"/>
    <col min="6" max="6" width="16.85546875" customWidth="1"/>
    <col min="7" max="7" width="18.28515625" customWidth="1"/>
    <col min="8" max="8" width="12.7109375" bestFit="1" customWidth="1"/>
  </cols>
  <sheetData>
    <row r="2" spans="1:8" ht="15.75">
      <c r="B2" s="639" t="s">
        <v>443</v>
      </c>
      <c r="C2" s="639"/>
      <c r="D2" s="639"/>
      <c r="E2" s="639"/>
      <c r="F2" s="639"/>
      <c r="G2" s="639"/>
    </row>
    <row r="3" spans="1:8" ht="15.75">
      <c r="B3" s="639" t="s">
        <v>557</v>
      </c>
      <c r="C3" s="639"/>
      <c r="D3" s="639"/>
      <c r="E3" s="639"/>
      <c r="F3" s="639"/>
      <c r="G3" s="639"/>
    </row>
    <row r="4" spans="1:8" ht="15.75">
      <c r="B4" s="639" t="s">
        <v>558</v>
      </c>
      <c r="C4" s="639"/>
      <c r="D4" s="639"/>
      <c r="E4" s="639"/>
      <c r="F4" s="639"/>
      <c r="G4" s="639"/>
    </row>
    <row r="5" spans="1:8">
      <c r="A5" s="3"/>
      <c r="B5" s="3"/>
      <c r="C5" s="3"/>
      <c r="D5" s="3"/>
      <c r="E5" s="3"/>
      <c r="F5" s="3"/>
      <c r="G5" s="3"/>
    </row>
    <row r="6" spans="1:8">
      <c r="A6" s="3"/>
    </row>
    <row r="7" spans="1:8" ht="13.5" thickBot="1"/>
    <row r="8" spans="1:8" ht="19.5" customHeight="1">
      <c r="B8" s="308" t="s">
        <v>559</v>
      </c>
      <c r="C8" s="309"/>
      <c r="D8" s="309"/>
      <c r="E8" s="18"/>
      <c r="F8" s="18"/>
      <c r="G8" s="310">
        <v>5755486971.6199999</v>
      </c>
    </row>
    <row r="9" spans="1:8" ht="16.5" customHeight="1">
      <c r="B9" s="311" t="s">
        <v>560</v>
      </c>
      <c r="C9" s="312"/>
      <c r="D9" s="312"/>
      <c r="E9" s="15"/>
      <c r="F9" s="15"/>
      <c r="G9" s="313">
        <f>+'D. Y.'!C53</f>
        <v>6806536283.0953226</v>
      </c>
    </row>
    <row r="10" spans="1:8" ht="15.75" customHeight="1" thickBot="1">
      <c r="B10" s="314" t="s">
        <v>561</v>
      </c>
      <c r="C10" s="315"/>
      <c r="D10" s="315"/>
      <c r="E10" s="17"/>
      <c r="F10" s="17"/>
      <c r="G10" s="316">
        <f>+(G9/G8)-1</f>
        <v>0.18261692132359797</v>
      </c>
    </row>
    <row r="11" spans="1:8" ht="15.75" customHeight="1">
      <c r="B11" s="317" t="s">
        <v>562</v>
      </c>
      <c r="C11" s="318"/>
      <c r="D11" s="318"/>
      <c r="E11" s="516">
        <f>+G10</f>
        <v>0.18261692132359797</v>
      </c>
      <c r="F11" s="319"/>
      <c r="G11" s="320"/>
    </row>
    <row r="12" spans="1:8">
      <c r="B12" s="321" t="s">
        <v>823</v>
      </c>
      <c r="C12" s="322" t="s">
        <v>824</v>
      </c>
      <c r="D12" s="323" t="s">
        <v>825</v>
      </c>
      <c r="E12" s="324" t="s">
        <v>826</v>
      </c>
      <c r="F12" s="323" t="s">
        <v>1105</v>
      </c>
      <c r="G12" s="325" t="s">
        <v>827</v>
      </c>
    </row>
    <row r="13" spans="1:8">
      <c r="B13" s="326" t="s">
        <v>828</v>
      </c>
      <c r="C13" s="327" t="s">
        <v>829</v>
      </c>
      <c r="D13" s="327" t="s">
        <v>830</v>
      </c>
      <c r="E13" s="328" t="s">
        <v>831</v>
      </c>
      <c r="F13" s="327"/>
      <c r="G13" s="329"/>
    </row>
    <row r="14" spans="1:8">
      <c r="B14" s="330">
        <v>5</v>
      </c>
      <c r="C14" s="331">
        <v>27500</v>
      </c>
      <c r="D14" s="332">
        <f>+C14*(1+$E$11)</f>
        <v>32521.965336398946</v>
      </c>
      <c r="E14" s="333">
        <v>76</v>
      </c>
      <c r="F14" s="332">
        <f>+B14*D14*6.33333333333333</f>
        <v>1029862.2356526328</v>
      </c>
      <c r="G14" s="334">
        <f>+B14*D14*E14</f>
        <v>12358346.827831598</v>
      </c>
    </row>
    <row r="15" spans="1:8">
      <c r="B15" s="330">
        <v>5</v>
      </c>
      <c r="C15" s="331">
        <f>+C14/2</f>
        <v>13750</v>
      </c>
      <c r="D15" s="332">
        <f>+C15*(1+$E$11)</f>
        <v>16260.982668199473</v>
      </c>
      <c r="E15" s="333">
        <v>76</v>
      </c>
      <c r="F15" s="332">
        <f>+B15*D15*6.33333333333333</f>
        <v>514931.11782631639</v>
      </c>
      <c r="G15" s="334">
        <f>+B15*D15*E15</f>
        <v>6179173.413915799</v>
      </c>
      <c r="H15" s="335"/>
    </row>
    <row r="16" spans="1:8">
      <c r="B16" s="330">
        <v>6</v>
      </c>
      <c r="C16" s="331">
        <f>+C15</f>
        <v>13750</v>
      </c>
      <c r="D16" s="332">
        <f>+C16*(1+$E$11)</f>
        <v>16260.982668199473</v>
      </c>
      <c r="E16" s="333">
        <v>76</v>
      </c>
      <c r="F16" s="332">
        <f>+B16*D16*6.33333333333333</f>
        <v>617917.3413915796</v>
      </c>
      <c r="G16" s="334">
        <f>+B16*D16*E16</f>
        <v>7415008.0966989594</v>
      </c>
    </row>
    <row r="17" spans="1:7">
      <c r="B17" s="330">
        <v>6</v>
      </c>
      <c r="C17" s="331">
        <f>+C16/2</f>
        <v>6875</v>
      </c>
      <c r="D17" s="332">
        <f>+C17*(1+$E$11)</f>
        <v>8130.4913340997364</v>
      </c>
      <c r="E17" s="333">
        <v>76</v>
      </c>
      <c r="F17" s="332">
        <f>+B17*D17*6.33333333333333</f>
        <v>308958.6706957898</v>
      </c>
      <c r="G17" s="334">
        <f>+B17*D17*E17</f>
        <v>3707504.0483494797</v>
      </c>
    </row>
    <row r="18" spans="1:7">
      <c r="B18" s="336"/>
      <c r="C18" s="337"/>
      <c r="D18" s="338"/>
      <c r="E18" s="312"/>
      <c r="F18" s="338"/>
      <c r="G18" s="339"/>
    </row>
    <row r="19" spans="1:7" ht="17.25" customHeight="1">
      <c r="B19" s="340" t="s">
        <v>832</v>
      </c>
      <c r="C19" s="341"/>
      <c r="D19" s="342"/>
      <c r="E19" s="342"/>
      <c r="F19" s="342"/>
      <c r="G19" s="343">
        <v>0</v>
      </c>
    </row>
    <row r="20" spans="1:7" ht="19.5" customHeight="1" thickBot="1">
      <c r="B20" s="344" t="s">
        <v>399</v>
      </c>
      <c r="C20" s="345"/>
      <c r="D20" s="345"/>
      <c r="E20" s="345"/>
      <c r="F20" s="346">
        <f>SUM(F14:F18)</f>
        <v>2471669.3655663184</v>
      </c>
      <c r="G20" s="347">
        <f>SUM(G14:G18)+G19</f>
        <v>29660032.386795837</v>
      </c>
    </row>
    <row r="21" spans="1:7">
      <c r="B21" s="9"/>
      <c r="C21" s="9"/>
      <c r="D21" s="9"/>
      <c r="E21" s="9"/>
      <c r="F21" s="9"/>
      <c r="G21" s="9"/>
    </row>
    <row r="22" spans="1:7">
      <c r="B22" t="s">
        <v>26</v>
      </c>
    </row>
    <row r="24" spans="1:7" s="3" customFormat="1">
      <c r="A24" s="14" t="s">
        <v>922</v>
      </c>
    </row>
    <row r="25" spans="1:7" s="3" customFormat="1" ht="18" customHeight="1">
      <c r="A25" s="14" t="s">
        <v>923</v>
      </c>
    </row>
    <row r="26" spans="1:7" s="3" customFormat="1">
      <c r="A26" s="14"/>
    </row>
  </sheetData>
  <mergeCells count="3">
    <mergeCell ref="B2:G2"/>
    <mergeCell ref="B3:G3"/>
    <mergeCell ref="B4:G4"/>
  </mergeCells>
  <phoneticPr fontId="0" type="noConversion"/>
  <printOptions horizontalCentered="1"/>
  <pageMargins left="0.39370078740157483" right="0.39370078740157483" top="0.78740157480314965" bottom="0.98425196850393704" header="0" footer="0"/>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E293"/>
  <sheetViews>
    <sheetView topLeftCell="A136" workbookViewId="0">
      <selection activeCell="F250" sqref="F250"/>
    </sheetView>
  </sheetViews>
  <sheetFormatPr baseColWidth="10" defaultRowHeight="12.75"/>
  <cols>
    <col min="1" max="1" width="29.7109375" style="44" customWidth="1"/>
    <col min="2" max="2" width="51.42578125" style="44" customWidth="1"/>
    <col min="3" max="3" width="18.85546875" style="44" customWidth="1"/>
    <col min="4" max="4" width="17" style="44" customWidth="1"/>
    <col min="5" max="5" width="11.7109375" style="44" bestFit="1" customWidth="1"/>
    <col min="6" max="16384" width="11.42578125" style="44"/>
  </cols>
  <sheetData>
    <row r="1" spans="1:4" ht="15">
      <c r="A1" s="641" t="s">
        <v>443</v>
      </c>
      <c r="B1" s="641"/>
      <c r="C1" s="641"/>
      <c r="D1" s="641"/>
    </row>
    <row r="2" spans="1:4" ht="15">
      <c r="A2" s="642" t="str">
        <f>+'[4]Prog-I Detalle'!A2:E2</f>
        <v>PRESUPUESTO ORDINARIO 2012</v>
      </c>
      <c r="B2" s="641"/>
      <c r="C2" s="641"/>
      <c r="D2" s="641"/>
    </row>
    <row r="3" spans="1:4" ht="15">
      <c r="A3" s="641" t="s">
        <v>457</v>
      </c>
      <c r="B3" s="641"/>
      <c r="C3" s="641"/>
      <c r="D3" s="641"/>
    </row>
    <row r="5" spans="1:4">
      <c r="A5" s="382" t="s">
        <v>928</v>
      </c>
      <c r="B5" s="382" t="s">
        <v>929</v>
      </c>
      <c r="C5" s="383">
        <f>'D. Y.'!C10</f>
        <v>2667019568.0279226</v>
      </c>
      <c r="D5" s="384">
        <f>'D. Y.'!D10</f>
        <v>0.46736223791803977</v>
      </c>
    </row>
    <row r="6" spans="1:4" ht="37.5" customHeight="1">
      <c r="A6" s="643" t="s">
        <v>810</v>
      </c>
      <c r="B6" s="643"/>
      <c r="C6" s="643"/>
      <c r="D6" s="643"/>
    </row>
    <row r="7" spans="1:4" ht="33" customHeight="1">
      <c r="A7" s="644" t="s">
        <v>811</v>
      </c>
      <c r="B7" s="644"/>
      <c r="C7" s="644"/>
      <c r="D7" s="644"/>
    </row>
    <row r="25" spans="1:4">
      <c r="A25" s="382" t="s">
        <v>179</v>
      </c>
      <c r="B25" s="382" t="s">
        <v>352</v>
      </c>
      <c r="C25" s="383">
        <f>'D. Y.'!C11</f>
        <v>200000000</v>
      </c>
      <c r="D25" s="384">
        <f>'D. Y.'!D11</f>
        <v>3.5047529723497457E-2</v>
      </c>
    </row>
    <row r="26" spans="1:4" ht="47.25" customHeight="1">
      <c r="A26" s="643" t="s">
        <v>812</v>
      </c>
      <c r="B26" s="643"/>
      <c r="C26" s="643"/>
      <c r="D26" s="643"/>
    </row>
    <row r="27" spans="1:4" ht="22.5" customHeight="1">
      <c r="A27" s="28"/>
      <c r="B27" s="28"/>
      <c r="C27" s="28"/>
      <c r="D27" s="28"/>
    </row>
    <row r="28" spans="1:4" ht="22.5" customHeight="1">
      <c r="A28" s="28"/>
      <c r="B28" s="28"/>
      <c r="C28" s="28"/>
      <c r="D28" s="28"/>
    </row>
    <row r="29" spans="1:4">
      <c r="A29" s="28"/>
      <c r="B29" s="28"/>
      <c r="C29" s="28"/>
      <c r="D29" s="28"/>
    </row>
    <row r="30" spans="1:4">
      <c r="A30" s="28"/>
      <c r="B30" s="28"/>
      <c r="C30" s="28"/>
      <c r="D30" s="28"/>
    </row>
    <row r="31" spans="1:4">
      <c r="A31" s="28"/>
      <c r="B31" s="28"/>
      <c r="C31" s="28"/>
      <c r="D31" s="28"/>
    </row>
    <row r="32" spans="1:4">
      <c r="A32" s="28"/>
      <c r="B32" s="28"/>
      <c r="C32" s="28"/>
      <c r="D32" s="28"/>
    </row>
    <row r="33" spans="1:4">
      <c r="A33" s="28"/>
      <c r="B33" s="28"/>
      <c r="C33" s="28"/>
      <c r="D33" s="28"/>
    </row>
    <row r="34" spans="1:4">
      <c r="A34" s="28"/>
      <c r="B34" s="28"/>
      <c r="C34" s="28"/>
      <c r="D34" s="28"/>
    </row>
    <row r="35" spans="1:4">
      <c r="A35" s="28"/>
      <c r="B35" s="28"/>
      <c r="C35" s="28"/>
      <c r="D35" s="28"/>
    </row>
    <row r="36" spans="1:4">
      <c r="A36" s="28"/>
      <c r="B36" s="28"/>
      <c r="C36" s="28"/>
      <c r="D36" s="28"/>
    </row>
    <row r="37" spans="1:4">
      <c r="A37" s="28"/>
      <c r="B37" s="28"/>
      <c r="C37" s="28"/>
      <c r="D37" s="28"/>
    </row>
    <row r="38" spans="1:4">
      <c r="A38" s="28"/>
      <c r="B38" s="28"/>
      <c r="C38" s="28"/>
      <c r="D38" s="28"/>
    </row>
    <row r="39" spans="1:4">
      <c r="A39" s="28"/>
      <c r="B39" s="28"/>
      <c r="C39" s="28"/>
      <c r="D39" s="28"/>
    </row>
    <row r="40" spans="1:4">
      <c r="A40" s="28"/>
      <c r="B40" s="28"/>
      <c r="C40" s="28"/>
      <c r="D40" s="28"/>
    </row>
    <row r="41" spans="1:4">
      <c r="A41" s="28"/>
      <c r="B41" s="28"/>
      <c r="C41" s="28"/>
      <c r="D41" s="28"/>
    </row>
    <row r="42" spans="1:4">
      <c r="A42" s="28"/>
      <c r="B42" s="28"/>
      <c r="C42" s="28"/>
      <c r="D42" s="28"/>
    </row>
    <row r="43" spans="1:4" ht="25.5">
      <c r="A43" s="382" t="s">
        <v>1125</v>
      </c>
      <c r="B43" s="382" t="s">
        <v>652</v>
      </c>
      <c r="C43" s="385">
        <f>'D. Y.'!C14</f>
        <v>127945466.76000001</v>
      </c>
      <c r="D43" s="384">
        <f>'D. Y.'!D14</f>
        <v>2.2420862746289277E-2</v>
      </c>
    </row>
    <row r="44" spans="1:4" s="52" customFormat="1">
      <c r="A44" s="53"/>
      <c r="B44" s="53"/>
      <c r="C44" s="197"/>
      <c r="D44" s="198"/>
    </row>
    <row r="45" spans="1:4" ht="72" customHeight="1">
      <c r="A45" s="644" t="s">
        <v>813</v>
      </c>
      <c r="B45" s="644"/>
      <c r="C45" s="644"/>
      <c r="D45" s="644"/>
    </row>
    <row r="46" spans="1:4">
      <c r="A46" s="28"/>
      <c r="B46" s="28"/>
      <c r="C46" s="28"/>
      <c r="D46" s="28"/>
    </row>
    <row r="47" spans="1:4">
      <c r="A47" s="28"/>
      <c r="B47" s="28"/>
      <c r="C47" s="28"/>
      <c r="D47" s="28"/>
    </row>
    <row r="48" spans="1:4">
      <c r="A48" s="28"/>
      <c r="B48" s="28"/>
      <c r="C48" s="28"/>
      <c r="D48" s="28"/>
    </row>
    <row r="49" spans="1:4">
      <c r="A49" s="28"/>
      <c r="B49" s="28"/>
      <c r="C49" s="28"/>
      <c r="D49" s="28"/>
    </row>
    <row r="50" spans="1:4">
      <c r="A50" s="28"/>
      <c r="B50" s="28"/>
      <c r="C50" s="28"/>
      <c r="D50" s="28"/>
    </row>
    <row r="51" spans="1:4">
      <c r="A51" s="28"/>
      <c r="B51" s="28"/>
      <c r="C51" s="28"/>
      <c r="D51" s="28"/>
    </row>
    <row r="52" spans="1:4">
      <c r="A52" s="28"/>
      <c r="B52" s="28"/>
      <c r="C52" s="28"/>
      <c r="D52" s="28"/>
    </row>
    <row r="53" spans="1:4">
      <c r="A53" s="28"/>
      <c r="B53" s="28"/>
      <c r="C53" s="28"/>
      <c r="D53" s="28"/>
    </row>
    <row r="54" spans="1:4">
      <c r="A54" s="28"/>
      <c r="B54" s="28"/>
      <c r="C54" s="28"/>
      <c r="D54" s="28"/>
    </row>
    <row r="55" spans="1:4">
      <c r="A55" s="28"/>
      <c r="B55" s="28"/>
      <c r="C55" s="28"/>
      <c r="D55" s="28"/>
    </row>
    <row r="56" spans="1:4">
      <c r="A56" s="28"/>
      <c r="B56" s="28"/>
      <c r="C56" s="28"/>
      <c r="D56" s="28"/>
    </row>
    <row r="57" spans="1:4">
      <c r="A57" s="28"/>
      <c r="B57" s="28"/>
      <c r="C57" s="28"/>
      <c r="D57" s="28"/>
    </row>
    <row r="58" spans="1:4">
      <c r="A58" s="28"/>
      <c r="B58" s="28"/>
      <c r="C58" s="28"/>
      <c r="D58" s="28"/>
    </row>
    <row r="59" spans="1:4">
      <c r="A59" s="28"/>
      <c r="B59" s="28"/>
      <c r="C59" s="28"/>
      <c r="D59" s="28"/>
    </row>
    <row r="60" spans="1:4">
      <c r="A60" s="28"/>
      <c r="B60" s="28"/>
      <c r="C60" s="28"/>
      <c r="D60" s="28"/>
    </row>
    <row r="61" spans="1:4">
      <c r="A61" s="382" t="s">
        <v>511</v>
      </c>
      <c r="B61" s="382" t="s">
        <v>873</v>
      </c>
      <c r="C61" s="383">
        <f>'D. Y.'!C15</f>
        <v>350000000</v>
      </c>
      <c r="D61" s="384">
        <f>'D. Y.'!D15</f>
        <v>6.1333177016120545E-2</v>
      </c>
    </row>
    <row r="62" spans="1:4" ht="40.5" customHeight="1">
      <c r="A62" s="640" t="s">
        <v>814</v>
      </c>
      <c r="B62" s="640"/>
      <c r="C62" s="640"/>
      <c r="D62" s="640"/>
    </row>
    <row r="63" spans="1:4" ht="21" customHeight="1">
      <c r="A63" s="50"/>
      <c r="B63" s="50"/>
      <c r="C63" s="50"/>
      <c r="D63" s="50"/>
    </row>
    <row r="64" spans="1:4">
      <c r="A64" s="50"/>
      <c r="B64" s="50"/>
      <c r="C64" s="50"/>
      <c r="D64" s="50"/>
    </row>
    <row r="65" spans="1:4">
      <c r="A65" s="50"/>
      <c r="B65" s="50"/>
      <c r="C65" s="50"/>
      <c r="D65" s="50"/>
    </row>
    <row r="66" spans="1:4">
      <c r="A66" s="50"/>
      <c r="B66" s="50"/>
      <c r="C66" s="50"/>
      <c r="D66" s="50"/>
    </row>
    <row r="67" spans="1:4">
      <c r="A67" s="50"/>
      <c r="B67" s="50"/>
      <c r="C67" s="50"/>
      <c r="D67" s="50"/>
    </row>
    <row r="68" spans="1:4">
      <c r="A68" s="50"/>
      <c r="B68" s="50"/>
      <c r="C68" s="50"/>
      <c r="D68" s="50"/>
    </row>
    <row r="69" spans="1:4">
      <c r="A69" s="50"/>
      <c r="B69" s="50"/>
      <c r="C69" s="50"/>
      <c r="D69" s="50"/>
    </row>
    <row r="70" spans="1:4">
      <c r="A70" s="50"/>
      <c r="B70" s="50"/>
      <c r="C70" s="50"/>
      <c r="D70" s="50"/>
    </row>
    <row r="71" spans="1:4">
      <c r="A71" s="50"/>
      <c r="B71" s="50"/>
      <c r="C71" s="50"/>
      <c r="D71" s="50"/>
    </row>
    <row r="72" spans="1:4">
      <c r="A72" s="50"/>
      <c r="B72" s="50"/>
      <c r="C72" s="50"/>
      <c r="D72" s="50"/>
    </row>
    <row r="73" spans="1:4">
      <c r="A73" s="50"/>
      <c r="B73" s="50"/>
      <c r="C73" s="50"/>
      <c r="D73" s="50"/>
    </row>
    <row r="74" spans="1:4">
      <c r="A74" s="50"/>
      <c r="B74" s="50"/>
      <c r="C74" s="50"/>
      <c r="D74" s="50"/>
    </row>
    <row r="75" spans="1:4">
      <c r="A75" s="50"/>
      <c r="B75" s="50"/>
      <c r="C75" s="50"/>
      <c r="D75" s="50"/>
    </row>
    <row r="76" spans="1:4">
      <c r="A76" s="50"/>
      <c r="B76" s="50"/>
      <c r="C76" s="50"/>
      <c r="D76" s="50"/>
    </row>
    <row r="77" spans="1:4">
      <c r="A77" s="50"/>
      <c r="B77" s="50"/>
      <c r="C77" s="50"/>
      <c r="D77" s="50"/>
    </row>
    <row r="78" spans="1:4">
      <c r="A78" s="50"/>
      <c r="B78" s="50"/>
      <c r="C78" s="50"/>
      <c r="D78" s="50"/>
    </row>
    <row r="79" spans="1:4">
      <c r="A79" s="50"/>
      <c r="B79" s="50"/>
      <c r="C79" s="50"/>
      <c r="D79" s="50"/>
    </row>
    <row r="80" spans="1:4">
      <c r="A80" s="50"/>
      <c r="B80" s="50"/>
      <c r="C80" s="50"/>
      <c r="D80" s="50"/>
    </row>
    <row r="81" spans="1:4">
      <c r="A81" s="50"/>
      <c r="B81" s="50"/>
      <c r="C81" s="50"/>
      <c r="D81" s="50"/>
    </row>
    <row r="82" spans="1:4" ht="25.5">
      <c r="A82" s="382" t="s">
        <v>984</v>
      </c>
      <c r="B82" s="382" t="s">
        <v>180</v>
      </c>
      <c r="C82" s="383">
        <f>'D. Y.'!C16</f>
        <v>2739000</v>
      </c>
      <c r="D82" s="384">
        <f>'D. Y.'!D16</f>
        <v>4.7997591956329763E-4</v>
      </c>
    </row>
    <row r="83" spans="1:4">
      <c r="A83" s="52"/>
      <c r="B83" s="52"/>
      <c r="C83" s="41"/>
      <c r="D83" s="55"/>
    </row>
    <row r="84" spans="1:4" ht="51" customHeight="1">
      <c r="A84" s="640" t="s">
        <v>227</v>
      </c>
      <c r="B84" s="640"/>
      <c r="C84" s="640"/>
      <c r="D84" s="640"/>
    </row>
    <row r="85" spans="1:4">
      <c r="A85" s="50"/>
      <c r="B85" s="50"/>
      <c r="C85" s="50"/>
      <c r="D85" s="50"/>
    </row>
    <row r="86" spans="1:4">
      <c r="A86" s="382" t="s">
        <v>986</v>
      </c>
      <c r="B86" s="382" t="s">
        <v>877</v>
      </c>
      <c r="C86" s="386">
        <f>'D. Y.'!C18</f>
        <v>66000</v>
      </c>
      <c r="D86" s="384">
        <f>'D. Y.'!D18</f>
        <v>1.1565684808754159E-5</v>
      </c>
    </row>
    <row r="87" spans="1:4">
      <c r="A87" s="53"/>
      <c r="B87" s="53"/>
      <c r="C87" s="56"/>
      <c r="D87" s="57"/>
    </row>
    <row r="88" spans="1:4" ht="46.5" customHeight="1">
      <c r="A88" s="640" t="s">
        <v>307</v>
      </c>
      <c r="B88" s="640"/>
      <c r="C88" s="640"/>
      <c r="D88" s="640"/>
    </row>
    <row r="89" spans="1:4">
      <c r="A89" s="50"/>
      <c r="B89" s="50"/>
      <c r="C89" s="50"/>
      <c r="D89" s="50"/>
    </row>
    <row r="90" spans="1:4">
      <c r="A90" s="382" t="s">
        <v>581</v>
      </c>
      <c r="B90" s="382" t="s">
        <v>878</v>
      </c>
      <c r="C90" s="383">
        <f>'D. Y.'!C19</f>
        <v>1155592994.52</v>
      </c>
      <c r="D90" s="384">
        <f>'D. Y.'!D19</f>
        <v>0.20250339911852563</v>
      </c>
    </row>
    <row r="92" spans="1:4" ht="51.75" customHeight="1">
      <c r="A92" s="640" t="s">
        <v>815</v>
      </c>
      <c r="B92" s="640"/>
      <c r="C92" s="640"/>
      <c r="D92" s="640"/>
    </row>
    <row r="93" spans="1:4" ht="13.5" customHeight="1">
      <c r="A93" s="50"/>
      <c r="B93" s="50"/>
      <c r="C93" s="50"/>
      <c r="D93" s="50"/>
    </row>
    <row r="94" spans="1:4" ht="13.5" customHeight="1">
      <c r="A94" s="50"/>
      <c r="B94" s="50"/>
      <c r="C94" s="50"/>
      <c r="D94" s="50"/>
    </row>
    <row r="95" spans="1:4" ht="13.5" customHeight="1">
      <c r="A95" s="50"/>
      <c r="B95" s="50"/>
      <c r="C95" s="50"/>
      <c r="D95" s="50"/>
    </row>
    <row r="96" spans="1:4" ht="13.5" customHeight="1">
      <c r="A96" s="50"/>
      <c r="B96" s="50"/>
      <c r="C96" s="50"/>
      <c r="D96" s="50"/>
    </row>
    <row r="97" spans="1:4" ht="13.5" customHeight="1">
      <c r="A97" s="50"/>
      <c r="B97" s="50"/>
      <c r="C97" s="50"/>
      <c r="D97" s="50"/>
    </row>
    <row r="98" spans="1:4" ht="13.5" customHeight="1">
      <c r="A98" s="50"/>
      <c r="B98" s="50"/>
      <c r="C98" s="50"/>
      <c r="D98" s="50"/>
    </row>
    <row r="99" spans="1:4" ht="13.5" customHeight="1">
      <c r="A99" s="50"/>
      <c r="B99" s="50"/>
      <c r="C99" s="50"/>
      <c r="D99" s="50"/>
    </row>
    <row r="100" spans="1:4" ht="13.5" customHeight="1">
      <c r="A100" s="50"/>
      <c r="B100" s="50"/>
      <c r="C100" s="50"/>
      <c r="D100" s="50"/>
    </row>
    <row r="101" spans="1:4" ht="13.5" customHeight="1">
      <c r="A101" s="50"/>
      <c r="B101" s="50"/>
      <c r="C101" s="50"/>
      <c r="D101" s="50"/>
    </row>
    <row r="102" spans="1:4" ht="13.5" customHeight="1">
      <c r="A102" s="50"/>
      <c r="B102" s="50"/>
      <c r="C102" s="50"/>
      <c r="D102" s="50"/>
    </row>
    <row r="103" spans="1:4" ht="13.5" customHeight="1">
      <c r="A103" s="50"/>
      <c r="B103" s="50"/>
      <c r="C103" s="50"/>
      <c r="D103" s="50"/>
    </row>
    <row r="104" spans="1:4" ht="13.5" customHeight="1">
      <c r="A104" s="50"/>
      <c r="B104" s="50"/>
      <c r="C104" s="50"/>
      <c r="D104" s="50"/>
    </row>
    <row r="105" spans="1:4" ht="13.5" customHeight="1">
      <c r="A105" s="50"/>
      <c r="B105" s="50"/>
      <c r="C105" s="50"/>
      <c r="D105" s="50"/>
    </row>
    <row r="106" spans="1:4" ht="13.5" customHeight="1">
      <c r="A106" s="50"/>
      <c r="B106" s="50"/>
      <c r="C106" s="50"/>
      <c r="D106" s="50"/>
    </row>
    <row r="107" spans="1:4" ht="13.5" customHeight="1">
      <c r="A107" s="50"/>
      <c r="B107" s="50"/>
      <c r="C107" s="50"/>
      <c r="D107" s="50"/>
    </row>
    <row r="108" spans="1:4" ht="13.5" customHeight="1">
      <c r="A108" s="50"/>
      <c r="B108" s="50"/>
      <c r="C108" s="50"/>
      <c r="D108" s="50"/>
    </row>
    <row r="109" spans="1:4" ht="13.5" customHeight="1">
      <c r="A109" s="50"/>
      <c r="B109" s="50"/>
      <c r="C109" s="50"/>
      <c r="D109" s="50"/>
    </row>
    <row r="110" spans="1:4" ht="13.5" customHeight="1">
      <c r="A110" s="50"/>
      <c r="B110" s="50"/>
      <c r="C110" s="50"/>
      <c r="D110" s="50"/>
    </row>
    <row r="111" spans="1:4" ht="13.5" customHeight="1">
      <c r="A111" s="382" t="s">
        <v>989</v>
      </c>
      <c r="B111" s="382" t="s">
        <v>1183</v>
      </c>
      <c r="C111" s="383">
        <f>'D. Y.'!C22</f>
        <v>23111859.8904</v>
      </c>
      <c r="D111" s="384">
        <f>'D. Y.'!D22</f>
        <v>4.0500679823705131E-3</v>
      </c>
    </row>
    <row r="112" spans="1:4" ht="13.5" customHeight="1"/>
    <row r="113" spans="1:4" ht="42.75" customHeight="1">
      <c r="A113" s="640" t="s">
        <v>256</v>
      </c>
      <c r="B113" s="640"/>
      <c r="C113" s="640"/>
      <c r="D113" s="640"/>
    </row>
    <row r="114" spans="1:4" ht="13.5" customHeight="1">
      <c r="A114" s="50"/>
      <c r="B114" s="50"/>
      <c r="C114" s="50"/>
      <c r="D114" s="50"/>
    </row>
    <row r="115" spans="1:4" ht="13.5" customHeight="1">
      <c r="A115" s="382" t="s">
        <v>1355</v>
      </c>
      <c r="B115" s="382" t="s">
        <v>1187</v>
      </c>
      <c r="C115" s="383">
        <f>'D. Y.'!C26</f>
        <v>57060715</v>
      </c>
      <c r="D115" s="384">
        <f>'D. Y.'!D26</f>
        <v>9.9991855250325858E-3</v>
      </c>
    </row>
    <row r="116" spans="1:4" ht="13.5" customHeight="1"/>
    <row r="117" spans="1:4" ht="29.25" customHeight="1">
      <c r="A117" s="640" t="s">
        <v>914</v>
      </c>
      <c r="B117" s="640"/>
      <c r="C117" s="640"/>
      <c r="D117" s="640"/>
    </row>
    <row r="118" spans="1:4">
      <c r="A118" s="50"/>
      <c r="B118" s="50"/>
      <c r="C118" s="50"/>
      <c r="D118" s="50"/>
    </row>
    <row r="119" spans="1:4">
      <c r="A119" s="50"/>
      <c r="B119" s="50"/>
      <c r="C119" s="50"/>
      <c r="D119" s="50"/>
    </row>
    <row r="120" spans="1:4">
      <c r="A120" s="50"/>
      <c r="B120" s="50"/>
      <c r="C120" s="50"/>
      <c r="D120" s="50"/>
    </row>
    <row r="121" spans="1:4">
      <c r="A121" s="50"/>
      <c r="B121" s="50"/>
      <c r="C121" s="50"/>
      <c r="D121" s="50"/>
    </row>
    <row r="122" spans="1:4">
      <c r="A122" s="50"/>
      <c r="B122" s="50"/>
      <c r="C122" s="50"/>
      <c r="D122" s="50"/>
    </row>
    <row r="123" spans="1:4">
      <c r="A123" s="50"/>
      <c r="B123" s="50"/>
      <c r="C123" s="50"/>
      <c r="D123" s="50"/>
    </row>
    <row r="124" spans="1:4">
      <c r="A124" s="50"/>
      <c r="B124" s="50"/>
      <c r="C124" s="50"/>
      <c r="D124" s="50"/>
    </row>
    <row r="125" spans="1:4">
      <c r="A125" s="50"/>
      <c r="B125" s="50"/>
      <c r="C125" s="50"/>
      <c r="D125" s="50"/>
    </row>
    <row r="126" spans="1:4">
      <c r="A126" s="50"/>
      <c r="B126" s="50"/>
      <c r="C126" s="50"/>
      <c r="D126" s="50"/>
    </row>
    <row r="127" spans="1:4">
      <c r="A127" s="50"/>
      <c r="B127" s="50"/>
      <c r="C127" s="50"/>
      <c r="D127" s="50"/>
    </row>
    <row r="128" spans="1:4">
      <c r="A128" s="50"/>
      <c r="B128" s="50"/>
      <c r="C128" s="50"/>
      <c r="D128" s="50"/>
    </row>
    <row r="129" spans="1:4">
      <c r="A129" s="50"/>
      <c r="B129" s="50"/>
      <c r="C129" s="50"/>
      <c r="D129" s="50"/>
    </row>
    <row r="130" spans="1:4">
      <c r="A130" s="50"/>
      <c r="B130" s="50"/>
      <c r="C130" s="50"/>
      <c r="D130" s="50"/>
    </row>
    <row r="131" spans="1:4">
      <c r="A131" s="50"/>
      <c r="B131" s="50"/>
      <c r="C131" s="50"/>
      <c r="D131" s="50"/>
    </row>
    <row r="132" spans="1:4">
      <c r="A132" s="50"/>
      <c r="B132" s="50"/>
      <c r="C132" s="50"/>
      <c r="D132" s="50"/>
    </row>
    <row r="133" spans="1:4">
      <c r="A133" s="50"/>
      <c r="B133" s="50"/>
      <c r="C133" s="50"/>
      <c r="D133" s="50"/>
    </row>
    <row r="134" spans="1:4">
      <c r="A134" s="50"/>
      <c r="B134" s="50"/>
      <c r="C134" s="50"/>
      <c r="D134" s="50"/>
    </row>
    <row r="135" spans="1:4">
      <c r="A135" s="50"/>
      <c r="B135" s="50"/>
      <c r="C135" s="50"/>
      <c r="D135" s="50"/>
    </row>
    <row r="136" spans="1:4">
      <c r="A136" s="50"/>
      <c r="B136" s="50"/>
      <c r="C136" s="50"/>
      <c r="D136" s="50"/>
    </row>
    <row r="137" spans="1:4">
      <c r="A137" s="50"/>
      <c r="B137" s="50"/>
      <c r="C137" s="50"/>
      <c r="D137" s="50"/>
    </row>
    <row r="138" spans="1:4">
      <c r="A138" s="50"/>
      <c r="B138" s="50"/>
      <c r="C138" s="50"/>
      <c r="D138" s="50"/>
    </row>
    <row r="139" spans="1:4">
      <c r="A139" s="50"/>
      <c r="B139" s="50"/>
      <c r="C139" s="50"/>
      <c r="D139" s="50"/>
    </row>
    <row r="140" spans="1:4">
      <c r="A140" s="50"/>
      <c r="B140" s="50"/>
      <c r="C140" s="50"/>
      <c r="D140" s="50"/>
    </row>
    <row r="141" spans="1:4" ht="13.5" customHeight="1">
      <c r="A141" s="382" t="s">
        <v>1356</v>
      </c>
      <c r="B141" s="382" t="s">
        <v>1188</v>
      </c>
      <c r="C141" s="383">
        <f>'D. Y.'!C27</f>
        <v>626767668.29700005</v>
      </c>
      <c r="D141" s="384">
        <f>'D. Y.'!D27</f>
        <v>0.10983329242183151</v>
      </c>
    </row>
    <row r="142" spans="1:4" ht="13.5" customHeight="1"/>
    <row r="143" spans="1:4" ht="36.75" customHeight="1">
      <c r="A143" s="640" t="s">
        <v>816</v>
      </c>
      <c r="B143" s="640"/>
      <c r="C143" s="640"/>
      <c r="D143" s="640"/>
    </row>
    <row r="144" spans="1: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spans="1:4" ht="13.5" customHeight="1"/>
    <row r="162" spans="1:4" ht="13.5" customHeight="1"/>
    <row r="163" spans="1:4" ht="13.5" customHeight="1"/>
    <row r="164" spans="1:4" ht="13.5" customHeight="1"/>
    <row r="165" spans="1:4" ht="13.5" customHeight="1"/>
    <row r="166" spans="1:4" ht="13.5" customHeight="1"/>
    <row r="167" spans="1:4" ht="13.5" customHeight="1"/>
    <row r="168" spans="1:4" ht="13.5" customHeight="1"/>
    <row r="169" spans="1:4" ht="13.5" customHeight="1"/>
    <row r="170" spans="1:4" ht="13.5" customHeight="1"/>
    <row r="171" spans="1:4" ht="13.5" customHeight="1"/>
    <row r="172" spans="1:4" ht="13.5" customHeight="1"/>
    <row r="173" spans="1:4" ht="13.5" customHeight="1"/>
    <row r="174" spans="1:4" ht="13.5" customHeight="1"/>
    <row r="175" spans="1:4" ht="13.5" customHeight="1"/>
    <row r="176" spans="1:4" ht="13.5" customHeight="1">
      <c r="A176" s="50"/>
      <c r="B176" s="50"/>
      <c r="C176" s="50"/>
      <c r="D176" s="50"/>
    </row>
    <row r="177" spans="1:4" ht="13.5" customHeight="1">
      <c r="A177" s="50"/>
      <c r="B177" s="50"/>
      <c r="C177" s="50"/>
      <c r="D177" s="50"/>
    </row>
    <row r="178" spans="1:4" ht="13.5" customHeight="1">
      <c r="A178" s="382" t="s">
        <v>1357</v>
      </c>
      <c r="B178" s="382" t="s">
        <v>461</v>
      </c>
      <c r="C178" s="383">
        <f>'D. Y.'!C28</f>
        <v>27599040</v>
      </c>
      <c r="D178" s="384">
        <f>'D. Y.'!D28</f>
        <v>4.8363908736999755E-3</v>
      </c>
    </row>
    <row r="179" spans="1:4" ht="13.5" customHeight="1"/>
    <row r="180" spans="1:4" ht="30" customHeight="1">
      <c r="A180" s="640" t="s">
        <v>817</v>
      </c>
      <c r="B180" s="640"/>
      <c r="C180" s="640"/>
      <c r="D180" s="640"/>
    </row>
    <row r="181" spans="1:4" ht="13.5" customHeight="1">
      <c r="A181" s="50"/>
      <c r="B181" s="50"/>
      <c r="C181" s="50"/>
      <c r="D181" s="50"/>
    </row>
    <row r="182" spans="1:4" ht="13.5" customHeight="1">
      <c r="A182" s="50"/>
      <c r="B182" s="50"/>
      <c r="C182" s="50"/>
      <c r="D182" s="50"/>
    </row>
    <row r="183" spans="1:4" ht="13.5" customHeight="1">
      <c r="A183" s="50"/>
      <c r="B183" s="50"/>
      <c r="C183" s="50"/>
      <c r="D183" s="50"/>
    </row>
    <row r="184" spans="1:4" ht="13.5" customHeight="1">
      <c r="A184" s="50"/>
      <c r="B184" s="50"/>
      <c r="C184" s="50"/>
      <c r="D184" s="50"/>
    </row>
    <row r="185" spans="1:4" ht="13.5" customHeight="1">
      <c r="A185" s="50"/>
      <c r="B185" s="50"/>
      <c r="C185" s="50"/>
      <c r="D185" s="50"/>
    </row>
    <row r="186" spans="1:4" ht="13.5" customHeight="1">
      <c r="A186" s="50"/>
      <c r="B186" s="50"/>
      <c r="C186" s="50"/>
      <c r="D186" s="50"/>
    </row>
    <row r="187" spans="1:4" ht="13.5" customHeight="1">
      <c r="A187" s="50"/>
      <c r="B187" s="50"/>
      <c r="C187" s="50"/>
      <c r="D187" s="50"/>
    </row>
    <row r="188" spans="1:4" ht="13.5" customHeight="1">
      <c r="A188" s="50"/>
      <c r="B188" s="50"/>
      <c r="C188" s="50"/>
      <c r="D188" s="50"/>
    </row>
    <row r="189" spans="1:4" ht="13.5" customHeight="1">
      <c r="A189" s="382" t="s">
        <v>1109</v>
      </c>
      <c r="B189" s="382" t="s">
        <v>1339</v>
      </c>
      <c r="C189" s="383">
        <f>'D. Y.'!C29</f>
        <v>24483339.199999999</v>
      </c>
      <c r="D189" s="384">
        <f>'D. Y.'!D29</f>
        <v>4.2904027917123515E-3</v>
      </c>
    </row>
    <row r="190" spans="1:4" ht="13.5" customHeight="1">
      <c r="A190" s="50"/>
      <c r="B190" s="50"/>
      <c r="C190" s="50"/>
      <c r="D190" s="50"/>
    </row>
    <row r="191" spans="1:4" ht="38.25" customHeight="1">
      <c r="A191" s="640" t="s">
        <v>818</v>
      </c>
      <c r="B191" s="640"/>
      <c r="C191" s="640"/>
      <c r="D191" s="640"/>
    </row>
    <row r="192" spans="1:4" ht="13.5" customHeight="1">
      <c r="A192" s="640"/>
      <c r="B192" s="640"/>
      <c r="C192" s="640"/>
      <c r="D192" s="640"/>
    </row>
    <row r="193" spans="1:4" ht="13.5" customHeight="1">
      <c r="A193" s="382" t="s">
        <v>1360</v>
      </c>
      <c r="B193" s="382" t="s">
        <v>464</v>
      </c>
      <c r="C193" s="383">
        <f>'D. Y.'!C32</f>
        <v>20000000</v>
      </c>
      <c r="D193" s="384">
        <f>'D. Y.'!D32</f>
        <v>3.5047529723497453E-3</v>
      </c>
    </row>
    <row r="194" spans="1:4" ht="13.5" customHeight="1"/>
    <row r="195" spans="1:4" ht="59.25" customHeight="1">
      <c r="A195" s="640" t="s">
        <v>819</v>
      </c>
      <c r="B195" s="640"/>
      <c r="C195" s="640"/>
      <c r="D195" s="640"/>
    </row>
    <row r="196" spans="1:4" ht="12.75" customHeight="1">
      <c r="A196" s="50"/>
      <c r="B196" s="50"/>
      <c r="C196" s="50"/>
      <c r="D196" s="50"/>
    </row>
    <row r="197" spans="1:4" ht="12.75" customHeight="1">
      <c r="A197" s="50"/>
      <c r="B197" s="50"/>
      <c r="C197" s="50"/>
      <c r="D197" s="50"/>
    </row>
    <row r="198" spans="1:4" ht="12.75" customHeight="1">
      <c r="A198" s="50"/>
      <c r="B198" s="50"/>
      <c r="C198" s="50"/>
      <c r="D198" s="50"/>
    </row>
    <row r="199" spans="1:4">
      <c r="A199" s="50"/>
      <c r="B199" s="50"/>
      <c r="C199" s="50"/>
      <c r="D199" s="50"/>
    </row>
    <row r="200" spans="1:4" ht="12.75" customHeight="1">
      <c r="A200" s="58"/>
      <c r="B200" s="58"/>
      <c r="C200" s="58"/>
      <c r="D200" s="50"/>
    </row>
    <row r="201" spans="1:4" ht="12.75" customHeight="1">
      <c r="A201" s="58"/>
      <c r="B201" s="58"/>
      <c r="C201" s="58"/>
      <c r="D201" s="50"/>
    </row>
    <row r="202" spans="1:4">
      <c r="A202" s="59"/>
      <c r="B202" s="59"/>
      <c r="C202" s="50"/>
      <c r="D202" s="50"/>
    </row>
    <row r="203" spans="1:4">
      <c r="A203" s="60"/>
      <c r="B203" s="61"/>
      <c r="C203" s="50"/>
      <c r="D203" s="50"/>
    </row>
    <row r="204" spans="1:4">
      <c r="A204" s="60"/>
      <c r="B204" s="61"/>
      <c r="C204" s="50"/>
      <c r="D204" s="50"/>
    </row>
    <row r="205" spans="1:4">
      <c r="A205" s="60"/>
      <c r="B205" s="61"/>
      <c r="C205" s="50"/>
      <c r="D205" s="50"/>
    </row>
    <row r="206" spans="1:4">
      <c r="A206" s="60"/>
      <c r="B206" s="61"/>
      <c r="C206" s="50"/>
      <c r="D206" s="50"/>
    </row>
    <row r="207" spans="1:4">
      <c r="A207" s="60"/>
      <c r="B207" s="61"/>
      <c r="C207" s="50"/>
      <c r="D207" s="50"/>
    </row>
    <row r="208" spans="1:4">
      <c r="A208" s="60"/>
      <c r="B208" s="61"/>
      <c r="C208" s="50"/>
      <c r="D208" s="50"/>
    </row>
    <row r="209" spans="1:4">
      <c r="A209" s="60"/>
      <c r="B209" s="61"/>
      <c r="C209" s="50"/>
      <c r="D209" s="50"/>
    </row>
    <row r="210" spans="1:4">
      <c r="A210" s="60"/>
      <c r="B210" s="61"/>
      <c r="C210" s="50"/>
      <c r="D210" s="50"/>
    </row>
    <row r="211" spans="1:4">
      <c r="A211" s="60"/>
      <c r="B211" s="61"/>
      <c r="C211" s="50"/>
      <c r="D211" s="50"/>
    </row>
    <row r="212" spans="1:4" ht="13.5" customHeight="1">
      <c r="A212" s="382" t="s">
        <v>209</v>
      </c>
      <c r="B212" s="382" t="s">
        <v>466</v>
      </c>
      <c r="C212" s="383">
        <f>'D. Y.'!C34</f>
        <v>94037359.900000006</v>
      </c>
      <c r="D212" s="384">
        <f>'D. Y.'!D34</f>
        <v>1.647888583107239E-2</v>
      </c>
    </row>
    <row r="213" spans="1:4" ht="13.5" customHeight="1"/>
    <row r="214" spans="1:4" ht="40.5" customHeight="1">
      <c r="A214" s="640" t="s">
        <v>820</v>
      </c>
      <c r="B214" s="640"/>
      <c r="C214" s="640"/>
      <c r="D214" s="640"/>
    </row>
    <row r="215" spans="1:4" ht="14.25" customHeight="1">
      <c r="A215" s="50"/>
      <c r="B215" s="50"/>
      <c r="C215" s="50"/>
      <c r="D215" s="50"/>
    </row>
    <row r="216" spans="1:4" ht="13.5" customHeight="1">
      <c r="A216" s="59"/>
      <c r="B216" s="59"/>
      <c r="C216" s="50"/>
      <c r="D216" s="50"/>
    </row>
    <row r="217" spans="1:4" ht="13.5" customHeight="1">
      <c r="A217" s="59"/>
      <c r="B217" s="59"/>
      <c r="C217" s="50"/>
      <c r="D217" s="50"/>
    </row>
    <row r="218" spans="1:4" ht="13.5" customHeight="1">
      <c r="A218" s="59"/>
      <c r="B218" s="59"/>
      <c r="C218" s="50"/>
      <c r="D218" s="50"/>
    </row>
    <row r="219" spans="1:4" ht="13.5" customHeight="1">
      <c r="B219" s="62"/>
      <c r="C219" s="50"/>
      <c r="D219" s="50"/>
    </row>
    <row r="220" spans="1:4" ht="13.5" customHeight="1">
      <c r="B220" s="62"/>
      <c r="C220" s="50"/>
      <c r="D220" s="50"/>
    </row>
    <row r="221" spans="1:4" ht="13.5" customHeight="1">
      <c r="B221" s="62"/>
      <c r="C221" s="50"/>
      <c r="D221" s="50"/>
    </row>
    <row r="222" spans="1:4" ht="13.5" customHeight="1">
      <c r="B222" s="62"/>
      <c r="C222" s="50"/>
      <c r="D222" s="50"/>
    </row>
    <row r="223" spans="1:4" ht="13.5" customHeight="1">
      <c r="B223" s="62"/>
      <c r="C223" s="50"/>
      <c r="D223" s="50"/>
    </row>
    <row r="224" spans="1:4" ht="13.5" customHeight="1">
      <c r="B224" s="62"/>
      <c r="C224" s="50"/>
      <c r="D224" s="50"/>
    </row>
    <row r="225" spans="1:5" ht="13.5" customHeight="1">
      <c r="B225" s="62"/>
      <c r="C225" s="50"/>
      <c r="D225" s="50"/>
    </row>
    <row r="226" spans="1:5" ht="13.5" customHeight="1">
      <c r="B226" s="62"/>
      <c r="C226" s="50"/>
      <c r="D226" s="50"/>
    </row>
    <row r="227" spans="1:5" ht="13.5" customHeight="1">
      <c r="B227" s="62"/>
      <c r="C227" s="50"/>
      <c r="D227" s="50"/>
    </row>
    <row r="228" spans="1:5" ht="13.5" customHeight="1">
      <c r="B228" s="62"/>
      <c r="C228" s="50"/>
      <c r="D228" s="50"/>
    </row>
    <row r="229" spans="1:5" ht="13.5" customHeight="1">
      <c r="B229" s="62"/>
      <c r="C229" s="50"/>
      <c r="D229" s="50"/>
    </row>
    <row r="230" spans="1:5" ht="13.5" customHeight="1">
      <c r="B230" s="62"/>
      <c r="C230" s="50"/>
      <c r="D230" s="50"/>
    </row>
    <row r="231" spans="1:5" ht="13.5" customHeight="1">
      <c r="B231" s="62"/>
      <c r="C231" s="50"/>
      <c r="D231" s="50"/>
    </row>
    <row r="232" spans="1:5" ht="13.5" customHeight="1">
      <c r="B232" s="62"/>
      <c r="C232" s="50"/>
      <c r="D232" s="50"/>
    </row>
    <row r="233" spans="1:5" ht="13.5" customHeight="1">
      <c r="B233" s="62"/>
      <c r="C233" s="50"/>
      <c r="D233" s="50"/>
    </row>
    <row r="234" spans="1:5" ht="13.5" customHeight="1">
      <c r="B234" s="62"/>
      <c r="C234" s="50"/>
      <c r="D234" s="50"/>
    </row>
    <row r="235" spans="1:5" ht="13.5" customHeight="1">
      <c r="A235" s="382" t="s">
        <v>136</v>
      </c>
      <c r="B235" s="382" t="s">
        <v>729</v>
      </c>
      <c r="C235" s="383">
        <f>'D. Y.'!C37</f>
        <v>6332972.5</v>
      </c>
      <c r="D235" s="384">
        <f>'D. Y.'!D37</f>
        <v>1.1097752096592098E-3</v>
      </c>
    </row>
    <row r="236" spans="1:5" ht="13.5" customHeight="1"/>
    <row r="237" spans="1:5" ht="62.25" customHeight="1">
      <c r="A237" s="640" t="s">
        <v>821</v>
      </c>
      <c r="B237" s="640"/>
      <c r="C237" s="640"/>
      <c r="D237" s="640"/>
      <c r="E237" s="44" t="s">
        <v>727</v>
      </c>
    </row>
    <row r="238" spans="1:5" ht="13.5" customHeight="1">
      <c r="A238" s="50"/>
      <c r="B238" s="50"/>
      <c r="C238" s="50"/>
      <c r="D238" s="50"/>
    </row>
    <row r="239" spans="1:5" ht="26.25" customHeight="1">
      <c r="A239" s="382" t="s">
        <v>137</v>
      </c>
      <c r="B239" s="382" t="s">
        <v>730</v>
      </c>
      <c r="C239" s="383">
        <f>'D. Y.'!C38</f>
        <v>5752475</v>
      </c>
      <c r="D239" s="384">
        <f>'D. Y.'!D38</f>
        <v>1.00805019273088E-3</v>
      </c>
    </row>
    <row r="240" spans="1:5" ht="13.5" customHeight="1"/>
    <row r="241" spans="1:4" ht="30.75" customHeight="1">
      <c r="A241" s="640" t="s">
        <v>806</v>
      </c>
      <c r="B241" s="640"/>
      <c r="C241" s="640"/>
      <c r="D241" s="640"/>
    </row>
    <row r="242" spans="1:4">
      <c r="A242" s="50"/>
      <c r="B242" s="50"/>
      <c r="C242" s="50"/>
      <c r="D242" s="50"/>
    </row>
    <row r="243" spans="1:4" ht="13.5" customHeight="1">
      <c r="A243" s="382" t="s">
        <v>140</v>
      </c>
      <c r="B243" s="382" t="s">
        <v>733</v>
      </c>
      <c r="C243" s="383">
        <f>'D. Y.'!C44</f>
        <v>127072024</v>
      </c>
      <c r="D243" s="384">
        <f>'D. Y.'!D44</f>
        <v>2.2267802690824907E-2</v>
      </c>
    </row>
    <row r="244" spans="1:4" ht="13.5" customHeight="1"/>
    <row r="245" spans="1:4" ht="58.5" customHeight="1">
      <c r="A245" s="640" t="s">
        <v>285</v>
      </c>
      <c r="B245" s="640"/>
      <c r="C245" s="640"/>
      <c r="D245" s="640"/>
    </row>
    <row r="246" spans="1:4" ht="0.75" customHeight="1">
      <c r="A246" s="50"/>
      <c r="B246" s="50"/>
      <c r="C246" s="50"/>
      <c r="D246" s="50"/>
    </row>
    <row r="247" spans="1:4" ht="12" customHeight="1">
      <c r="A247" s="50"/>
      <c r="B247" s="50"/>
      <c r="C247" s="50"/>
      <c r="D247" s="50"/>
    </row>
    <row r="248" spans="1:4" ht="24" customHeight="1">
      <c r="A248" s="548" t="s">
        <v>932</v>
      </c>
      <c r="B248" s="548" t="s">
        <v>1032</v>
      </c>
      <c r="C248" s="549">
        <f>'D. Y.'!C45</f>
        <v>180000000</v>
      </c>
      <c r="D248" s="550">
        <f>'D. Y.'!D43</f>
        <v>5.5730448072696087E-2</v>
      </c>
    </row>
    <row r="249" spans="1:4" ht="12.95" customHeight="1">
      <c r="A249" s="50"/>
      <c r="B249" s="50"/>
      <c r="C249" s="50"/>
      <c r="D249" s="50"/>
    </row>
    <row r="250" spans="1:4" ht="37.5" customHeight="1">
      <c r="A250" s="640" t="s">
        <v>1033</v>
      </c>
      <c r="B250" s="640"/>
      <c r="C250" s="640"/>
      <c r="D250" s="640"/>
    </row>
    <row r="251" spans="1:4" ht="12.95" customHeight="1">
      <c r="A251" s="50"/>
      <c r="B251" s="50"/>
      <c r="C251" s="50"/>
      <c r="D251" s="50"/>
    </row>
    <row r="252" spans="1:4" ht="27.75" customHeight="1">
      <c r="A252" s="382" t="s">
        <v>943</v>
      </c>
      <c r="B252" s="382" t="s">
        <v>459</v>
      </c>
      <c r="C252" s="383">
        <f>'D. Y.'!C46</f>
        <v>10955800</v>
      </c>
      <c r="D252" s="384">
        <f>'D. Y.'!D46</f>
        <v>1.9198686307234671E-3</v>
      </c>
    </row>
    <row r="253" spans="1:4" ht="13.5" customHeight="1"/>
    <row r="254" spans="1:4" ht="48.75" customHeight="1">
      <c r="A254" s="640" t="s">
        <v>1034</v>
      </c>
      <c r="B254" s="640"/>
      <c r="C254" s="640"/>
      <c r="D254" s="640"/>
    </row>
    <row r="255" spans="1:4">
      <c r="A255" s="50"/>
      <c r="B255" s="50"/>
      <c r="C255" s="50"/>
      <c r="D255" s="50"/>
    </row>
    <row r="256" spans="1:4">
      <c r="A256" s="50"/>
      <c r="B256" s="50"/>
      <c r="C256" s="50"/>
      <c r="D256" s="50"/>
    </row>
    <row r="257" spans="1:4">
      <c r="A257" s="50"/>
      <c r="B257" s="50"/>
      <c r="C257" s="50"/>
      <c r="D257" s="50"/>
    </row>
    <row r="258" spans="1:4">
      <c r="A258" s="50"/>
      <c r="B258" s="50"/>
      <c r="C258" s="50"/>
      <c r="D258" s="50"/>
    </row>
    <row r="259" spans="1:4">
      <c r="A259" s="50"/>
      <c r="B259" s="50"/>
      <c r="C259" s="50"/>
      <c r="D259" s="50"/>
    </row>
    <row r="260" spans="1:4">
      <c r="A260" s="50"/>
      <c r="B260" s="50"/>
      <c r="C260" s="50"/>
      <c r="D260" s="50"/>
    </row>
    <row r="261" spans="1:4">
      <c r="A261" s="50"/>
      <c r="B261" s="50"/>
      <c r="C261" s="50"/>
      <c r="D261" s="50"/>
    </row>
    <row r="262" spans="1:4">
      <c r="A262" s="50"/>
      <c r="B262" s="50"/>
      <c r="C262" s="50"/>
      <c r="D262" s="50"/>
    </row>
    <row r="263" spans="1:4">
      <c r="A263" s="50"/>
      <c r="B263" s="50"/>
      <c r="C263" s="50"/>
      <c r="D263" s="50"/>
    </row>
    <row r="264" spans="1:4">
      <c r="A264" s="50"/>
      <c r="B264" s="50"/>
      <c r="C264" s="50"/>
      <c r="D264" s="50"/>
    </row>
    <row r="265" spans="1:4">
      <c r="A265" s="50"/>
      <c r="B265" s="50"/>
      <c r="C265" s="50"/>
      <c r="D265" s="50"/>
    </row>
    <row r="266" spans="1:4">
      <c r="A266" s="50"/>
      <c r="B266" s="50"/>
      <c r="C266" s="50"/>
      <c r="D266" s="50"/>
    </row>
    <row r="267" spans="1:4">
      <c r="A267" s="50"/>
      <c r="B267" s="50"/>
      <c r="C267" s="50"/>
      <c r="D267" s="50"/>
    </row>
    <row r="268" spans="1:4">
      <c r="A268" s="50"/>
      <c r="B268" s="50"/>
      <c r="C268" s="50"/>
      <c r="D268" s="50"/>
    </row>
    <row r="269" spans="1:4">
      <c r="A269" s="50"/>
      <c r="B269" s="50"/>
      <c r="C269" s="50"/>
      <c r="D269" s="50"/>
    </row>
    <row r="270" spans="1:4">
      <c r="A270" s="50"/>
      <c r="B270" s="50"/>
      <c r="C270" s="50"/>
      <c r="D270" s="50"/>
    </row>
    <row r="271" spans="1:4">
      <c r="A271" s="50"/>
      <c r="B271" s="50"/>
      <c r="C271" s="50"/>
      <c r="D271" s="50"/>
    </row>
    <row r="272" spans="1:4">
      <c r="A272" s="50"/>
      <c r="B272" s="50"/>
      <c r="C272" s="50"/>
      <c r="D272" s="50"/>
    </row>
    <row r="273" spans="1:4">
      <c r="A273" s="50"/>
      <c r="B273" s="50"/>
      <c r="C273" s="50"/>
      <c r="D273" s="50"/>
    </row>
    <row r="274" spans="1:4">
      <c r="A274" s="50"/>
      <c r="B274" s="50"/>
      <c r="C274" s="50"/>
      <c r="D274" s="50"/>
    </row>
    <row r="275" spans="1:4">
      <c r="A275" s="50"/>
      <c r="B275" s="50"/>
      <c r="C275" s="50"/>
      <c r="D275" s="50"/>
    </row>
    <row r="276" spans="1:4">
      <c r="A276" s="50"/>
      <c r="B276" s="50"/>
      <c r="C276" s="50"/>
      <c r="D276" s="50"/>
    </row>
    <row r="277" spans="1:4">
      <c r="A277" s="50"/>
      <c r="B277" s="50"/>
      <c r="C277" s="50"/>
      <c r="D277" s="50"/>
    </row>
    <row r="278" spans="1:4">
      <c r="A278" s="50"/>
      <c r="B278" s="50"/>
      <c r="C278" s="50"/>
      <c r="D278" s="50"/>
    </row>
    <row r="279" spans="1:4">
      <c r="A279" s="50"/>
      <c r="B279" s="50"/>
      <c r="C279" s="50"/>
      <c r="D279" s="50"/>
    </row>
    <row r="280" spans="1:4">
      <c r="A280" s="50"/>
      <c r="B280" s="50"/>
      <c r="C280" s="50"/>
      <c r="D280" s="50"/>
    </row>
    <row r="281" spans="1:4">
      <c r="A281" s="50"/>
      <c r="B281" s="50"/>
      <c r="C281" s="50"/>
      <c r="D281" s="50"/>
    </row>
    <row r="282" spans="1:4">
      <c r="A282" s="50"/>
      <c r="B282" s="50"/>
      <c r="C282" s="50"/>
      <c r="D282" s="50"/>
    </row>
    <row r="283" spans="1:4">
      <c r="A283" s="50"/>
      <c r="B283" s="50"/>
      <c r="C283" s="50"/>
      <c r="D283" s="50"/>
    </row>
    <row r="284" spans="1:4">
      <c r="A284" s="50"/>
      <c r="B284" s="50"/>
      <c r="C284" s="50"/>
      <c r="D284" s="50"/>
    </row>
    <row r="285" spans="1:4">
      <c r="A285" s="50"/>
      <c r="B285" s="50"/>
      <c r="C285" s="50"/>
      <c r="D285" s="50"/>
    </row>
    <row r="286" spans="1:4">
      <c r="A286" s="50"/>
      <c r="B286" s="50"/>
      <c r="C286" s="50"/>
      <c r="D286" s="50"/>
    </row>
    <row r="287" spans="1:4">
      <c r="A287" s="50"/>
      <c r="B287" s="50"/>
      <c r="C287" s="50"/>
      <c r="D287" s="50"/>
    </row>
    <row r="288" spans="1:4">
      <c r="A288" s="50"/>
      <c r="B288" s="50"/>
      <c r="C288" s="50"/>
      <c r="D288" s="50"/>
    </row>
    <row r="289" spans="1:4">
      <c r="A289" s="50"/>
      <c r="B289" s="50"/>
      <c r="C289" s="50"/>
      <c r="D289" s="50"/>
    </row>
    <row r="290" spans="1:4">
      <c r="A290" s="50"/>
      <c r="B290" s="50"/>
      <c r="C290" s="50"/>
      <c r="D290" s="50"/>
    </row>
    <row r="291" spans="1:4">
      <c r="A291" s="50"/>
      <c r="B291" s="50"/>
      <c r="C291" s="50"/>
      <c r="D291" s="50"/>
    </row>
    <row r="292" spans="1:4">
      <c r="A292" s="50"/>
      <c r="B292" s="50"/>
      <c r="C292" s="50"/>
      <c r="D292" s="50"/>
    </row>
    <row r="293" spans="1:4">
      <c r="A293" s="50"/>
      <c r="B293" s="50"/>
      <c r="C293" s="50"/>
      <c r="D293" s="50"/>
    </row>
  </sheetData>
  <mergeCells count="24">
    <mergeCell ref="A180:D180"/>
    <mergeCell ref="A191:D191"/>
    <mergeCell ref="A1:D1"/>
    <mergeCell ref="A2:D2"/>
    <mergeCell ref="A3:D3"/>
    <mergeCell ref="A6:D6"/>
    <mergeCell ref="A7:D7"/>
    <mergeCell ref="A26:D26"/>
    <mergeCell ref="A45:D45"/>
    <mergeCell ref="A62:D62"/>
    <mergeCell ref="A117:D117"/>
    <mergeCell ref="A143:D143"/>
    <mergeCell ref="A84:D84"/>
    <mergeCell ref="A88:D88"/>
    <mergeCell ref="A92:D92"/>
    <mergeCell ref="A113:D113"/>
    <mergeCell ref="A241:D241"/>
    <mergeCell ref="A245:D245"/>
    <mergeCell ref="A254:D254"/>
    <mergeCell ref="A192:D192"/>
    <mergeCell ref="A195:D195"/>
    <mergeCell ref="A214:D214"/>
    <mergeCell ref="A237:D237"/>
    <mergeCell ref="A250:D250"/>
  </mergeCells>
  <phoneticPr fontId="6" type="noConversion"/>
  <printOptions horizontalCentered="1"/>
  <pageMargins left="0.39370078740157483" right="0.39370078740157483" top="0.39370078740157483" bottom="0.39370078740157483" header="0" footer="0"/>
  <pageSetup scale="8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33"/>
  </sheetPr>
  <dimension ref="A1:E254"/>
  <sheetViews>
    <sheetView showGridLines="0" topLeftCell="A130" workbookViewId="0">
      <selection activeCell="D152" sqref="D152"/>
    </sheetView>
  </sheetViews>
  <sheetFormatPr baseColWidth="10" defaultRowHeight="12.75"/>
  <cols>
    <col min="1" max="1" width="28.5703125" style="44" customWidth="1"/>
    <col min="2" max="2" width="58.28515625" style="44" customWidth="1"/>
    <col min="3" max="3" width="25.28515625" style="44" customWidth="1"/>
    <col min="4" max="4" width="14.140625" style="44" bestFit="1" customWidth="1"/>
    <col min="5" max="5" width="14.5703125" style="44" bestFit="1" customWidth="1"/>
    <col min="6" max="6" width="11.42578125" style="44"/>
    <col min="7" max="7" width="47.5703125" style="44" customWidth="1"/>
    <col min="8" max="8" width="19" style="44" customWidth="1"/>
    <col min="9" max="16384" width="11.42578125" style="44"/>
  </cols>
  <sheetData>
    <row r="1" spans="1:3" ht="15" customHeight="1">
      <c r="A1" s="624" t="s">
        <v>443</v>
      </c>
      <c r="B1" s="624"/>
      <c r="C1" s="624"/>
    </row>
    <row r="2" spans="1:3" ht="15" customHeight="1">
      <c r="A2" s="645" t="s">
        <v>947</v>
      </c>
      <c r="B2" s="624"/>
      <c r="C2" s="624"/>
    </row>
    <row r="3" spans="1:3" ht="15" customHeight="1">
      <c r="A3" s="624" t="s">
        <v>278</v>
      </c>
      <c r="B3" s="624"/>
      <c r="C3" s="624"/>
    </row>
    <row r="4" spans="1:3">
      <c r="A4" s="63"/>
      <c r="B4" s="63"/>
      <c r="C4" s="63"/>
    </row>
    <row r="5" spans="1:3" ht="16.5" customHeight="1">
      <c r="A5" s="646" t="s">
        <v>525</v>
      </c>
      <c r="B5" s="646"/>
      <c r="C5" s="646"/>
    </row>
    <row r="6" spans="1:3">
      <c r="A6" s="64"/>
      <c r="B6" s="63"/>
      <c r="C6" s="63"/>
    </row>
    <row r="7" spans="1:3" ht="15.95" customHeight="1">
      <c r="A7" s="73" t="s">
        <v>540</v>
      </c>
      <c r="B7" s="78">
        <f>+'Gral y X Prog.'!C8</f>
        <v>1094310911.1268029</v>
      </c>
      <c r="C7" s="34"/>
    </row>
    <row r="8" spans="1:3">
      <c r="A8" s="64"/>
      <c r="B8" s="63"/>
      <c r="C8" s="63"/>
    </row>
    <row r="9" spans="1:3" ht="75" customHeight="1">
      <c r="A9" s="640" t="s">
        <v>1035</v>
      </c>
      <c r="B9" s="640"/>
      <c r="C9" s="640"/>
    </row>
    <row r="10" spans="1:3" ht="15.95" customHeight="1">
      <c r="A10" s="73" t="s">
        <v>541</v>
      </c>
      <c r="B10" s="78">
        <f>+'Gral y X Prog.'!C27</f>
        <v>331020091.33999997</v>
      </c>
      <c r="C10" s="34"/>
    </row>
    <row r="11" spans="1:3" ht="12.75" customHeight="1">
      <c r="A11" s="51"/>
      <c r="B11" s="65"/>
      <c r="C11" s="35"/>
    </row>
    <row r="12" spans="1:3" ht="61.5" customHeight="1">
      <c r="A12" s="640" t="s">
        <v>1294</v>
      </c>
      <c r="B12" s="640"/>
      <c r="C12" s="640"/>
    </row>
    <row r="13" spans="1:3" ht="13.5" customHeight="1">
      <c r="A13" s="73" t="s">
        <v>994</v>
      </c>
      <c r="B13" s="78">
        <f>+'Gral y X Prog.'!C64</f>
        <v>54050000</v>
      </c>
      <c r="C13" s="34"/>
    </row>
    <row r="15" spans="1:3" ht="53.25" customHeight="1">
      <c r="A15" s="640" t="s">
        <v>1231</v>
      </c>
      <c r="B15" s="640"/>
      <c r="C15" s="640"/>
    </row>
    <row r="16" spans="1:3" ht="12.75" customHeight="1">
      <c r="A16" s="73" t="s">
        <v>485</v>
      </c>
      <c r="B16" s="78">
        <f>+'Gral y X Prog.'!C88</f>
        <v>41009255.131505728</v>
      </c>
      <c r="C16" s="34"/>
    </row>
    <row r="17" spans="1:3">
      <c r="A17" s="66"/>
      <c r="B17" s="66"/>
      <c r="C17" s="66"/>
    </row>
    <row r="18" spans="1:3" ht="32.25" customHeight="1">
      <c r="A18" s="640" t="s">
        <v>1234</v>
      </c>
      <c r="B18" s="640"/>
      <c r="C18" s="640"/>
    </row>
    <row r="19" spans="1:3">
      <c r="A19" s="66"/>
      <c r="B19" s="66"/>
      <c r="C19" s="66"/>
    </row>
    <row r="20" spans="1:3" ht="15.95" customHeight="1">
      <c r="A20" s="73" t="s">
        <v>750</v>
      </c>
      <c r="B20" s="78">
        <f>+'Gral y X Prog.'!C91</f>
        <v>333400000</v>
      </c>
      <c r="C20" s="34"/>
    </row>
    <row r="21" spans="1:3">
      <c r="A21" s="58"/>
      <c r="C21" s="67"/>
    </row>
    <row r="22" spans="1:3" ht="45.75" customHeight="1">
      <c r="A22" s="640" t="s">
        <v>1037</v>
      </c>
      <c r="B22" s="640"/>
      <c r="C22" s="640"/>
    </row>
    <row r="23" spans="1:3" ht="15.95" customHeight="1">
      <c r="A23" s="73" t="s">
        <v>1332</v>
      </c>
      <c r="B23" s="78">
        <f>+'Gral y X Prog.'!C101</f>
        <v>982261735.09216964</v>
      </c>
      <c r="C23" s="34"/>
    </row>
    <row r="24" spans="1:3" s="35" customFormat="1" ht="15.95" customHeight="1">
      <c r="A24" s="51"/>
      <c r="B24" s="65"/>
    </row>
    <row r="25" spans="1:3" s="35" customFormat="1" ht="46.5" customHeight="1" thickBot="1">
      <c r="A25" s="640" t="s">
        <v>1232</v>
      </c>
      <c r="B25" s="640"/>
      <c r="C25" s="640"/>
    </row>
    <row r="26" spans="1:3" ht="12.75" customHeight="1" thickBot="1">
      <c r="A26" s="77" t="s">
        <v>1333</v>
      </c>
      <c r="B26" s="77" t="s">
        <v>1334</v>
      </c>
      <c r="C26" s="77" t="s">
        <v>113</v>
      </c>
    </row>
    <row r="27" spans="1:3" ht="12.75" customHeight="1">
      <c r="A27" s="224" t="s">
        <v>1337</v>
      </c>
      <c r="B27" s="220" t="s">
        <v>941</v>
      </c>
      <c r="C27" s="225">
        <f>'Prog-I Detalle'!D114</f>
        <v>26670195.680279225</v>
      </c>
    </row>
    <row r="28" spans="1:3">
      <c r="A28" s="217" t="s">
        <v>1336</v>
      </c>
      <c r="B28" s="40" t="s">
        <v>277</v>
      </c>
      <c r="C28" s="226">
        <f>'Prog-I Detalle'!D115</f>
        <v>80010587.040837675</v>
      </c>
    </row>
    <row r="29" spans="1:3">
      <c r="A29" s="217" t="s">
        <v>1336</v>
      </c>
      <c r="B29" s="40" t="s">
        <v>129</v>
      </c>
      <c r="C29" s="226">
        <f>'Prog-I Detalle'!D116</f>
        <v>2311185.9890399999</v>
      </c>
    </row>
    <row r="30" spans="1:3">
      <c r="A30" s="217" t="s">
        <v>1336</v>
      </c>
      <c r="B30" s="40" t="s">
        <v>130</v>
      </c>
      <c r="C30" s="226">
        <f>'Prog-I Detalle'!D117</f>
        <v>14560471.730952</v>
      </c>
    </row>
    <row r="31" spans="1:3">
      <c r="A31" s="217" t="s">
        <v>1335</v>
      </c>
      <c r="B31" s="40" t="s">
        <v>4</v>
      </c>
      <c r="C31" s="226">
        <f>'Prog-I Detalle'!D118</f>
        <v>266701956.80279228</v>
      </c>
    </row>
    <row r="32" spans="1:3">
      <c r="A32" s="217" t="s">
        <v>1335</v>
      </c>
      <c r="B32" s="40" t="s">
        <v>433</v>
      </c>
      <c r="C32" s="226">
        <f>'Prog-I Detalle'!D119</f>
        <v>28532681.415476613</v>
      </c>
    </row>
    <row r="33" spans="1:3">
      <c r="A33" s="217" t="s">
        <v>1335</v>
      </c>
      <c r="B33" s="40" t="s">
        <v>978</v>
      </c>
      <c r="C33" s="226">
        <f>'Prog-I Detalle'!D120</f>
        <v>1000</v>
      </c>
    </row>
    <row r="34" spans="1:3">
      <c r="A34" s="217" t="s">
        <v>1335</v>
      </c>
      <c r="B34" s="40" t="s">
        <v>942</v>
      </c>
      <c r="C34" s="226">
        <f>'Prog-I Detalle'!D121</f>
        <v>2000</v>
      </c>
    </row>
    <row r="35" spans="1:3">
      <c r="A35" s="217" t="s">
        <v>1338</v>
      </c>
      <c r="B35" s="40" t="s">
        <v>722</v>
      </c>
      <c r="C35" s="226">
        <f>'Prog-I Detalle'!D122</f>
        <v>228261451.3238129</v>
      </c>
    </row>
    <row r="36" spans="1:3">
      <c r="A36" s="217" t="s">
        <v>1338</v>
      </c>
      <c r="B36" s="53" t="s">
        <v>312</v>
      </c>
      <c r="C36" s="226">
        <f>'Prog-I Detalle'!D123</f>
        <v>8189524.4699999997</v>
      </c>
    </row>
    <row r="37" spans="1:3">
      <c r="A37" s="217" t="s">
        <v>1369</v>
      </c>
      <c r="B37" s="49" t="s">
        <v>518</v>
      </c>
      <c r="C37" s="226">
        <f>'Prog-I Detalle'!D71</f>
        <v>4500000</v>
      </c>
    </row>
    <row r="38" spans="1:3">
      <c r="A38" s="217" t="s">
        <v>1289</v>
      </c>
      <c r="B38" s="40" t="s">
        <v>1000</v>
      </c>
      <c r="C38" s="226">
        <f>'Prog-I Detalle'!D72+'Prog-I Detalle'!D102</f>
        <v>40759435.052549303</v>
      </c>
    </row>
    <row r="39" spans="1:3">
      <c r="A39" s="217" t="s">
        <v>1289</v>
      </c>
      <c r="B39" s="40" t="s">
        <v>421</v>
      </c>
      <c r="C39" s="226">
        <f>'Prog-I Detalle'!D73+'Prog-I Detalle'!D103</f>
        <v>3010250</v>
      </c>
    </row>
    <row r="40" spans="1:3">
      <c r="A40" s="217" t="s">
        <v>651</v>
      </c>
      <c r="B40" s="40" t="s">
        <v>439</v>
      </c>
      <c r="C40" s="226">
        <f>'Prog-I Detalle'!D74</f>
        <v>23366717.93</v>
      </c>
    </row>
    <row r="41" spans="1:3" ht="12.75" customHeight="1">
      <c r="A41" s="217" t="s">
        <v>11</v>
      </c>
      <c r="B41" s="40" t="s">
        <v>995</v>
      </c>
      <c r="C41" s="226">
        <f>8000000-1000000</f>
        <v>7000000</v>
      </c>
    </row>
    <row r="42" spans="1:3" ht="24.75" customHeight="1">
      <c r="A42" s="228" t="s">
        <v>11</v>
      </c>
      <c r="B42" s="54" t="s">
        <v>1093</v>
      </c>
      <c r="C42" s="226">
        <v>8000000</v>
      </c>
    </row>
    <row r="43" spans="1:3">
      <c r="A43" s="217" t="s">
        <v>1302</v>
      </c>
      <c r="B43" s="40" t="s">
        <v>272</v>
      </c>
      <c r="C43" s="226">
        <v>8000000</v>
      </c>
    </row>
    <row r="44" spans="1:3" ht="25.5" customHeight="1">
      <c r="A44" s="217" t="s">
        <v>1302</v>
      </c>
      <c r="B44" s="54" t="s">
        <v>298</v>
      </c>
      <c r="C44" s="226">
        <v>3000000</v>
      </c>
    </row>
    <row r="45" spans="1:3">
      <c r="A45" s="217" t="s">
        <v>1302</v>
      </c>
      <c r="B45" s="40" t="s">
        <v>192</v>
      </c>
      <c r="C45" s="226">
        <v>3000000</v>
      </c>
    </row>
    <row r="46" spans="1:3">
      <c r="A46" s="217" t="s">
        <v>1302</v>
      </c>
      <c r="B46" s="40" t="s">
        <v>975</v>
      </c>
      <c r="C46" s="226">
        <f>20000000-2000000</f>
        <v>18000000</v>
      </c>
    </row>
    <row r="47" spans="1:3" ht="27.75" customHeight="1">
      <c r="A47" s="535" t="s">
        <v>1302</v>
      </c>
      <c r="B47" s="478" t="s">
        <v>1403</v>
      </c>
      <c r="C47" s="227">
        <f>'Prog-I Detalle'!D130</f>
        <v>4500000</v>
      </c>
    </row>
    <row r="48" spans="1:3">
      <c r="A48" s="217" t="s">
        <v>613</v>
      </c>
      <c r="B48" s="40" t="s">
        <v>1004</v>
      </c>
      <c r="C48" s="226">
        <f>'Prog-I Detalle'!D131</f>
        <v>85598044.246429831</v>
      </c>
    </row>
    <row r="49" spans="1:5">
      <c r="A49" s="217" t="s">
        <v>1368</v>
      </c>
      <c r="B49" s="49" t="s">
        <v>1069</v>
      </c>
      <c r="C49" s="226">
        <f>'Prog-I Detalle'!D132+'Prog-I Detalle'!D133+'Prog-I Detalle'!D134</f>
        <v>116286233.41</v>
      </c>
    </row>
    <row r="50" spans="1:5" ht="12" customHeight="1" thickBot="1">
      <c r="A50" s="218" t="s">
        <v>1368</v>
      </c>
      <c r="B50" s="219" t="s">
        <v>6</v>
      </c>
      <c r="C50" s="229">
        <f>'Prog-I Detalle'!D135</f>
        <v>2000000</v>
      </c>
    </row>
    <row r="51" spans="1:5" ht="12.75" customHeight="1" thickBot="1">
      <c r="A51" s="79"/>
      <c r="B51" s="79" t="s">
        <v>3</v>
      </c>
      <c r="C51" s="116">
        <f>SUM(C27:C50)</f>
        <v>982261735.09216988</v>
      </c>
      <c r="D51" s="67"/>
      <c r="E51" s="67"/>
    </row>
    <row r="52" spans="1:5" s="35" customFormat="1" ht="12.75" customHeight="1">
      <c r="A52" s="86"/>
      <c r="B52" s="86"/>
      <c r="C52" s="87"/>
    </row>
    <row r="53" spans="1:5" s="35" customFormat="1" ht="12.75" customHeight="1">
      <c r="A53" s="86"/>
      <c r="B53" s="86"/>
      <c r="C53" s="87"/>
    </row>
    <row r="54" spans="1:5" ht="15.95" customHeight="1">
      <c r="A54" s="73" t="s">
        <v>231</v>
      </c>
      <c r="B54" s="78">
        <f>+'Gral y X Prog.'!C116</f>
        <v>8000</v>
      </c>
      <c r="C54" s="34"/>
    </row>
    <row r="55" spans="1:5" s="35" customFormat="1" ht="12.75" customHeight="1">
      <c r="A55" s="51"/>
      <c r="B55" s="65"/>
    </row>
    <row r="56" spans="1:5" s="35" customFormat="1" ht="27.75" customHeight="1">
      <c r="A56" s="640" t="s">
        <v>996</v>
      </c>
      <c r="B56" s="640"/>
      <c r="C56" s="640"/>
    </row>
    <row r="57" spans="1:5" s="35" customFormat="1" ht="13.5" thickBot="1">
      <c r="A57" s="69"/>
      <c r="B57" s="69"/>
      <c r="C57" s="70"/>
    </row>
    <row r="58" spans="1:5" ht="18" customHeight="1" thickBot="1">
      <c r="A58" s="77" t="s">
        <v>1333</v>
      </c>
      <c r="B58" s="77" t="s">
        <v>1334</v>
      </c>
      <c r="C58" s="77" t="s">
        <v>113</v>
      </c>
    </row>
    <row r="59" spans="1:5" ht="13.5" thickBot="1">
      <c r="A59" s="80" t="s">
        <v>673</v>
      </c>
      <c r="B59" s="35" t="s">
        <v>5</v>
      </c>
      <c r="C59" s="71">
        <f>'Prog-I Detalle'!D136</f>
        <v>8000</v>
      </c>
    </row>
    <row r="60" spans="1:5" ht="18" customHeight="1" thickBot="1">
      <c r="A60" s="79"/>
      <c r="B60" s="79" t="s">
        <v>3</v>
      </c>
      <c r="C60" s="68">
        <f>SUM(C59:C59)</f>
        <v>8000</v>
      </c>
    </row>
    <row r="61" spans="1:5" ht="12.75" customHeight="1">
      <c r="A61" s="648"/>
      <c r="B61" s="640"/>
      <c r="C61" s="640"/>
    </row>
    <row r="62" spans="1:5">
      <c r="A62" s="66"/>
      <c r="B62" s="69"/>
      <c r="C62" s="70"/>
    </row>
    <row r="63" spans="1:5" ht="15.95" customHeight="1">
      <c r="A63" s="73" t="s">
        <v>1090</v>
      </c>
      <c r="B63" s="78">
        <f>+'Gral y X Prog.'!C118</f>
        <v>19368099.66</v>
      </c>
      <c r="C63" s="34"/>
    </row>
    <row r="64" spans="1:5">
      <c r="A64" s="66"/>
      <c r="B64" s="66"/>
      <c r="C64" s="66"/>
    </row>
    <row r="65" spans="1:3" ht="32.25" customHeight="1">
      <c r="A65" s="640" t="s">
        <v>1233</v>
      </c>
      <c r="B65" s="640"/>
      <c r="C65" s="640"/>
    </row>
    <row r="66" spans="1:3">
      <c r="A66" s="66"/>
      <c r="B66" s="50"/>
      <c r="C66" s="50"/>
    </row>
    <row r="67" spans="1:3" ht="15.95" customHeight="1">
      <c r="A67" s="73" t="s">
        <v>1039</v>
      </c>
      <c r="B67" s="78">
        <f>'Gral y X Prog.'!C121</f>
        <v>68894644.620000005</v>
      </c>
      <c r="C67" s="34"/>
    </row>
    <row r="68" spans="1:3">
      <c r="A68" s="66"/>
      <c r="B68" s="50"/>
      <c r="C68" s="50"/>
    </row>
    <row r="69" spans="1:3" ht="44.25" customHeight="1">
      <c r="A69" s="647" t="s">
        <v>1040</v>
      </c>
      <c r="B69" s="647"/>
      <c r="C69" s="647"/>
    </row>
    <row r="70" spans="1:3">
      <c r="A70" s="66"/>
      <c r="B70" s="50"/>
      <c r="C70" s="50"/>
    </row>
    <row r="71" spans="1:3">
      <c r="A71" s="66"/>
      <c r="B71" s="50"/>
      <c r="C71" s="50"/>
    </row>
    <row r="72" spans="1:3">
      <c r="A72" s="66"/>
      <c r="B72" s="50"/>
      <c r="C72" s="50"/>
    </row>
    <row r="73" spans="1:3">
      <c r="A73" s="66"/>
      <c r="B73" s="50"/>
      <c r="C73" s="50"/>
    </row>
    <row r="74" spans="1:3">
      <c r="A74" s="66"/>
      <c r="B74" s="50"/>
      <c r="C74" s="50"/>
    </row>
    <row r="75" spans="1:3">
      <c r="A75" s="66"/>
      <c r="B75" s="50"/>
      <c r="C75" s="50"/>
    </row>
    <row r="76" spans="1:3">
      <c r="A76" s="66"/>
      <c r="B76" s="50"/>
      <c r="C76" s="50"/>
    </row>
    <row r="77" spans="1:3">
      <c r="A77" s="66"/>
      <c r="B77" s="50"/>
      <c r="C77" s="50"/>
    </row>
    <row r="78" spans="1:3">
      <c r="A78" s="66"/>
      <c r="B78" s="50"/>
      <c r="C78" s="50"/>
    </row>
    <row r="79" spans="1:3">
      <c r="A79" s="66"/>
      <c r="B79" s="50"/>
      <c r="C79" s="50"/>
    </row>
    <row r="80" spans="1:3">
      <c r="A80" s="66"/>
      <c r="B80" s="50"/>
      <c r="C80" s="50"/>
    </row>
    <row r="81" spans="1:3">
      <c r="A81" s="66"/>
      <c r="B81" s="50"/>
      <c r="C81" s="50"/>
    </row>
    <row r="82" spans="1:3">
      <c r="A82" s="66"/>
      <c r="B82" s="50"/>
      <c r="C82" s="50"/>
    </row>
    <row r="83" spans="1:3">
      <c r="A83" s="66"/>
      <c r="B83" s="50"/>
      <c r="C83" s="50"/>
    </row>
    <row r="84" spans="1:3">
      <c r="A84" s="66"/>
      <c r="B84" s="50"/>
      <c r="C84" s="50"/>
    </row>
    <row r="85" spans="1:3">
      <c r="A85" s="66"/>
      <c r="B85" s="50"/>
      <c r="C85" s="50"/>
    </row>
    <row r="86" spans="1:3">
      <c r="A86" s="66"/>
      <c r="B86" s="50"/>
      <c r="C86" s="50"/>
    </row>
    <row r="87" spans="1:3">
      <c r="A87" s="66"/>
      <c r="B87" s="50"/>
      <c r="C87" s="50"/>
    </row>
    <row r="88" spans="1:3">
      <c r="A88" s="66"/>
      <c r="B88" s="50"/>
      <c r="C88" s="50"/>
    </row>
    <row r="89" spans="1:3">
      <c r="A89" s="66"/>
      <c r="B89" s="50"/>
      <c r="C89" s="50"/>
    </row>
    <row r="90" spans="1:3">
      <c r="A90" s="66"/>
      <c r="B90" s="50"/>
      <c r="C90" s="50"/>
    </row>
    <row r="91" spans="1:3">
      <c r="A91" s="66"/>
      <c r="B91" s="50"/>
      <c r="C91" s="50"/>
    </row>
    <row r="92" spans="1:3">
      <c r="A92" s="66"/>
      <c r="B92" s="50"/>
      <c r="C92" s="50"/>
    </row>
    <row r="93" spans="1:3">
      <c r="A93" s="66"/>
      <c r="B93" s="50"/>
      <c r="C93" s="50"/>
    </row>
    <row r="94" spans="1:3">
      <c r="A94" s="66"/>
      <c r="B94" s="50"/>
      <c r="C94" s="50"/>
    </row>
    <row r="95" spans="1:3">
      <c r="A95" s="66"/>
      <c r="B95" s="50"/>
      <c r="C95" s="50"/>
    </row>
    <row r="96" spans="1:3">
      <c r="A96" s="66"/>
      <c r="B96" s="50"/>
      <c r="C96" s="50"/>
    </row>
    <row r="97" spans="1:3">
      <c r="A97" s="66"/>
      <c r="B97" s="50"/>
      <c r="C97" s="50"/>
    </row>
    <row r="98" spans="1:3">
      <c r="A98" s="66"/>
      <c r="B98" s="50"/>
      <c r="C98" s="50"/>
    </row>
    <row r="99" spans="1:3">
      <c r="A99" s="66"/>
      <c r="B99" s="50"/>
      <c r="C99" s="50"/>
    </row>
    <row r="100" spans="1:3">
      <c r="A100" s="66"/>
      <c r="B100" s="50"/>
      <c r="C100" s="50"/>
    </row>
    <row r="101" spans="1:3">
      <c r="A101" s="66"/>
      <c r="B101" s="50"/>
      <c r="C101" s="50"/>
    </row>
    <row r="102" spans="1:3">
      <c r="A102" s="66"/>
      <c r="B102" s="50"/>
      <c r="C102" s="50"/>
    </row>
    <row r="103" spans="1:3">
      <c r="A103" s="66"/>
      <c r="B103" s="50"/>
      <c r="C103" s="50"/>
    </row>
    <row r="104" spans="1:3">
      <c r="A104" s="66"/>
      <c r="B104" s="50"/>
      <c r="C104" s="50"/>
    </row>
    <row r="105" spans="1:3">
      <c r="A105" s="66"/>
      <c r="B105" s="50"/>
      <c r="C105" s="50"/>
    </row>
    <row r="106" spans="1:3">
      <c r="A106" s="66"/>
      <c r="B106" s="50"/>
      <c r="C106" s="50"/>
    </row>
    <row r="107" spans="1:3">
      <c r="A107" s="66"/>
      <c r="B107" s="50"/>
      <c r="C107" s="50"/>
    </row>
    <row r="108" spans="1:3">
      <c r="A108" s="66"/>
      <c r="B108" s="50"/>
      <c r="C108" s="50"/>
    </row>
    <row r="109" spans="1:3">
      <c r="A109" s="66"/>
      <c r="B109" s="50"/>
      <c r="C109" s="50"/>
    </row>
    <row r="110" spans="1:3">
      <c r="A110" s="66"/>
      <c r="B110" s="50"/>
      <c r="C110" s="50"/>
    </row>
    <row r="111" spans="1:3">
      <c r="A111" s="66"/>
      <c r="B111" s="50"/>
      <c r="C111" s="50"/>
    </row>
    <row r="112" spans="1:3">
      <c r="A112" s="66"/>
      <c r="B112" s="50"/>
      <c r="C112" s="50"/>
    </row>
    <row r="113" spans="1:3">
      <c r="A113" s="66"/>
      <c r="B113" s="50"/>
      <c r="C113" s="50"/>
    </row>
    <row r="114" spans="1:3">
      <c r="A114" s="66"/>
      <c r="B114" s="50"/>
      <c r="C114" s="50"/>
    </row>
    <row r="115" spans="1:3">
      <c r="A115" s="66"/>
      <c r="B115" s="50"/>
      <c r="C115" s="50"/>
    </row>
    <row r="116" spans="1:3">
      <c r="A116" s="66"/>
      <c r="B116" s="50"/>
      <c r="C116" s="50"/>
    </row>
    <row r="117" spans="1:3">
      <c r="A117" s="66"/>
      <c r="B117" s="50"/>
      <c r="C117" s="50"/>
    </row>
    <row r="118" spans="1:3">
      <c r="A118" s="66"/>
      <c r="B118" s="50"/>
      <c r="C118" s="50"/>
    </row>
    <row r="119" spans="1:3">
      <c r="A119" s="66"/>
      <c r="B119" s="50"/>
      <c r="C119" s="50"/>
    </row>
    <row r="120" spans="1:3" ht="17.25" customHeight="1">
      <c r="A120" s="646" t="s">
        <v>360</v>
      </c>
      <c r="B120" s="646"/>
      <c r="C120" s="646"/>
    </row>
    <row r="121" spans="1:3">
      <c r="A121" s="63"/>
      <c r="B121" s="63"/>
      <c r="C121" s="63"/>
    </row>
    <row r="122" spans="1:3">
      <c r="A122" s="73" t="s">
        <v>540</v>
      </c>
      <c r="B122" s="78">
        <f>+'Gral y X Prog.'!E8</f>
        <v>859291679.49897003</v>
      </c>
      <c r="C122" s="34"/>
    </row>
    <row r="123" spans="1:3">
      <c r="A123" s="63"/>
      <c r="B123" s="63"/>
      <c r="C123" s="63"/>
    </row>
    <row r="124" spans="1:3" ht="108.75" customHeight="1">
      <c r="A124" s="640" t="s">
        <v>1036</v>
      </c>
      <c r="B124" s="640"/>
      <c r="C124" s="640"/>
    </row>
    <row r="125" spans="1:3">
      <c r="A125" s="63"/>
      <c r="B125" s="63"/>
      <c r="C125" s="63"/>
    </row>
    <row r="126" spans="1:3">
      <c r="A126" s="73" t="s">
        <v>541</v>
      </c>
      <c r="B126" s="78">
        <f>+'Gral y X Prog.'!E27</f>
        <v>516014632.5</v>
      </c>
      <c r="C126" s="34"/>
    </row>
    <row r="127" spans="1:3">
      <c r="A127" s="66"/>
      <c r="B127" s="66"/>
      <c r="C127" s="66"/>
    </row>
    <row r="128" spans="1:3" ht="105" customHeight="1">
      <c r="A128" s="640" t="s">
        <v>1235</v>
      </c>
      <c r="B128" s="640"/>
      <c r="C128" s="640"/>
    </row>
    <row r="129" spans="1:3">
      <c r="A129" s="66"/>
      <c r="B129" s="50"/>
      <c r="C129" s="50"/>
    </row>
    <row r="130" spans="1:3">
      <c r="A130" s="73" t="s">
        <v>994</v>
      </c>
      <c r="B130" s="78">
        <f>+'Gral y X Prog.'!E64</f>
        <v>293445000</v>
      </c>
      <c r="C130" s="34"/>
    </row>
    <row r="131" spans="1:3">
      <c r="A131" s="51"/>
      <c r="B131" s="65"/>
      <c r="C131" s="35"/>
    </row>
    <row r="132" spans="1:3" ht="71.25" customHeight="1">
      <c r="A132" s="640" t="s">
        <v>229</v>
      </c>
      <c r="B132" s="640"/>
      <c r="C132" s="640"/>
    </row>
    <row r="133" spans="1:3">
      <c r="A133" s="51"/>
      <c r="B133" s="65"/>
      <c r="C133" s="35"/>
    </row>
    <row r="134" spans="1:3">
      <c r="A134" s="73" t="s">
        <v>654</v>
      </c>
      <c r="B134" s="78">
        <f>+'Gral y X Prog.'!E88</f>
        <v>233654408.95523971</v>
      </c>
      <c r="C134" s="34"/>
    </row>
    <row r="135" spans="1:3">
      <c r="A135" s="66"/>
      <c r="B135" s="66"/>
      <c r="C135" s="66"/>
    </row>
    <row r="136" spans="1:3" ht="50.25" customHeight="1">
      <c r="A136" s="640" t="s">
        <v>1236</v>
      </c>
      <c r="B136" s="640"/>
      <c r="C136" s="640"/>
    </row>
    <row r="137" spans="1:3">
      <c r="A137" s="66"/>
      <c r="B137" s="66"/>
      <c r="C137" s="66"/>
    </row>
    <row r="138" spans="1:3">
      <c r="A138" s="73" t="s">
        <v>750</v>
      </c>
      <c r="B138" s="78">
        <f>+'Gral y X Prog.'!E91</f>
        <v>6000000</v>
      </c>
      <c r="C138" s="34"/>
    </row>
    <row r="139" spans="1:3">
      <c r="A139" s="66"/>
      <c r="B139" s="66"/>
      <c r="C139" s="66"/>
    </row>
    <row r="140" spans="1:3" ht="40.5" customHeight="1">
      <c r="A140" s="640" t="s">
        <v>1228</v>
      </c>
      <c r="B140" s="640"/>
      <c r="C140" s="640"/>
    </row>
    <row r="141" spans="1:3">
      <c r="A141" s="66"/>
      <c r="B141" s="66"/>
      <c r="C141" s="66"/>
    </row>
    <row r="142" spans="1:3">
      <c r="A142" s="73" t="s">
        <v>1332</v>
      </c>
      <c r="B142" s="78">
        <f>+'Gral y X Prog.'!E101</f>
        <v>130599631.90606</v>
      </c>
      <c r="C142" s="34"/>
    </row>
    <row r="143" spans="1:3" s="35" customFormat="1">
      <c r="A143" s="51"/>
      <c r="B143" s="65"/>
    </row>
    <row r="144" spans="1:3" s="35" customFormat="1" ht="30" customHeight="1">
      <c r="A144" s="640" t="s">
        <v>1237</v>
      </c>
      <c r="B144" s="640"/>
      <c r="C144" s="640"/>
    </row>
    <row r="145" spans="1:4" ht="13.5" thickBot="1">
      <c r="A145" s="74"/>
      <c r="B145" s="75"/>
      <c r="C145" s="76"/>
    </row>
    <row r="146" spans="1:4">
      <c r="A146" s="348" t="s">
        <v>1333</v>
      </c>
      <c r="B146" s="348" t="s">
        <v>1334</v>
      </c>
      <c r="C146" s="348" t="s">
        <v>113</v>
      </c>
    </row>
    <row r="147" spans="1:4">
      <c r="A147" s="81" t="s">
        <v>1045</v>
      </c>
      <c r="B147" s="40" t="s">
        <v>1306</v>
      </c>
      <c r="C147" s="47">
        <f>'Gral y X Prog.'!E107</f>
        <v>58253340</v>
      </c>
    </row>
    <row r="148" spans="1:4" ht="23.25" customHeight="1">
      <c r="A148" s="81" t="s">
        <v>1289</v>
      </c>
      <c r="B148" s="40" t="s">
        <v>879</v>
      </c>
      <c r="C148" s="47">
        <f>'Gral y X Prog.'!E108</f>
        <v>45632481.52606</v>
      </c>
    </row>
    <row r="149" spans="1:4">
      <c r="A149" s="81" t="s">
        <v>651</v>
      </c>
      <c r="B149" s="40" t="s">
        <v>439</v>
      </c>
      <c r="C149" s="47">
        <f>'Prog-II Detalle'!D59</f>
        <v>713810.38</v>
      </c>
    </row>
    <row r="150" spans="1:4">
      <c r="A150" s="81" t="s">
        <v>1046</v>
      </c>
      <c r="B150" s="40" t="s">
        <v>1067</v>
      </c>
      <c r="C150" s="47">
        <f>'Prog-II Detalle'!D253</f>
        <v>18000000</v>
      </c>
    </row>
    <row r="151" spans="1:4">
      <c r="A151" s="81" t="s">
        <v>11</v>
      </c>
      <c r="B151" s="40" t="s">
        <v>254</v>
      </c>
      <c r="C151" s="47">
        <f>'Prog-II Detalle'!D369</f>
        <v>8000000</v>
      </c>
    </row>
    <row r="152" spans="1:4" ht="13.5" thickBot="1">
      <c r="A152" s="365"/>
      <c r="B152" s="365" t="s">
        <v>3</v>
      </c>
      <c r="C152" s="524">
        <f>SUM(C147:C151)</f>
        <v>130599631.90606</v>
      </c>
      <c r="D152" s="67"/>
    </row>
    <row r="153" spans="1:4">
      <c r="A153" s="51"/>
      <c r="B153" s="65"/>
      <c r="C153" s="35"/>
    </row>
    <row r="154" spans="1:4">
      <c r="A154" s="73" t="s">
        <v>1090</v>
      </c>
      <c r="B154" s="78">
        <f>+'Gral y X Prog.'!E118</f>
        <v>145797656.7380951</v>
      </c>
      <c r="C154" s="34"/>
    </row>
    <row r="155" spans="1:4">
      <c r="A155" s="50"/>
      <c r="B155" s="66"/>
      <c r="C155" s="66"/>
    </row>
    <row r="156" spans="1:4" ht="30" customHeight="1">
      <c r="A156" s="640" t="s">
        <v>1238</v>
      </c>
      <c r="B156" s="640"/>
      <c r="C156" s="640"/>
    </row>
    <row r="157" spans="1:4">
      <c r="A157" s="66"/>
      <c r="B157" s="50"/>
      <c r="C157" s="50"/>
    </row>
    <row r="158" spans="1:4" ht="12.75" customHeight="1">
      <c r="A158" s="73" t="s">
        <v>270</v>
      </c>
      <c r="B158" s="78">
        <f>'Gral y X Prog.'!E121</f>
        <v>7290296.5999999996</v>
      </c>
      <c r="C158" s="73"/>
    </row>
    <row r="159" spans="1:4">
      <c r="A159" s="66"/>
      <c r="B159" s="50"/>
      <c r="C159" s="50"/>
    </row>
    <row r="160" spans="1:4" ht="32.25" customHeight="1">
      <c r="A160" s="647" t="s">
        <v>1041</v>
      </c>
      <c r="B160" s="647"/>
      <c r="C160" s="647"/>
    </row>
    <row r="161" spans="1:3" ht="12.75" customHeight="1">
      <c r="A161" s="66"/>
      <c r="B161" s="50"/>
      <c r="C161" s="50"/>
    </row>
    <row r="162" spans="1:3" ht="12.75" customHeight="1">
      <c r="A162" s="66"/>
      <c r="B162" s="50"/>
      <c r="C162" s="50"/>
    </row>
    <row r="163" spans="1:3" ht="12.75" customHeight="1">
      <c r="A163" s="646" t="s">
        <v>1309</v>
      </c>
      <c r="B163" s="646"/>
      <c r="C163" s="646"/>
    </row>
    <row r="164" spans="1:3" ht="12.75" customHeight="1">
      <c r="A164" s="72"/>
      <c r="B164" s="72"/>
      <c r="C164" s="72"/>
    </row>
    <row r="165" spans="1:3" ht="12.75" customHeight="1">
      <c r="A165" s="73" t="s">
        <v>540</v>
      </c>
      <c r="B165" s="78">
        <f>+'Gral y X Prog.'!G8</f>
        <v>268903231.69212002</v>
      </c>
      <c r="C165" s="34"/>
    </row>
    <row r="166" spans="1:3" ht="12.75" customHeight="1">
      <c r="A166" s="72"/>
      <c r="B166" s="72"/>
      <c r="C166" s="72"/>
    </row>
    <row r="167" spans="1:3" ht="105" customHeight="1">
      <c r="A167" s="640" t="s">
        <v>1199</v>
      </c>
      <c r="B167" s="640"/>
      <c r="C167" s="640"/>
    </row>
    <row r="168" spans="1:3" ht="12.75" customHeight="1">
      <c r="A168" s="73" t="s">
        <v>541</v>
      </c>
      <c r="B168" s="78">
        <f>+'Gral y X Prog.'!G27</f>
        <v>51850000</v>
      </c>
      <c r="C168" s="34"/>
    </row>
    <row r="169" spans="1:3" ht="12.75" customHeight="1">
      <c r="A169" s="72"/>
      <c r="B169" s="72"/>
      <c r="C169" s="72"/>
    </row>
    <row r="170" spans="1:3" ht="40.5" customHeight="1">
      <c r="A170" s="640" t="s">
        <v>1200</v>
      </c>
      <c r="B170" s="640"/>
      <c r="C170" s="640"/>
    </row>
    <row r="171" spans="1:3" ht="12.75" customHeight="1">
      <c r="A171" s="69"/>
      <c r="B171" s="69"/>
      <c r="C171" s="69"/>
    </row>
    <row r="172" spans="1:3" ht="12.75" customHeight="1">
      <c r="A172" s="73" t="s">
        <v>880</v>
      </c>
      <c r="B172" s="78">
        <f>+'Gral y X Prog.'!G64</f>
        <v>42210000</v>
      </c>
      <c r="C172" s="34"/>
    </row>
    <row r="173" spans="1:3" ht="12.75" customHeight="1">
      <c r="A173" s="51"/>
      <c r="B173" s="65"/>
      <c r="C173" s="35"/>
    </row>
    <row r="174" spans="1:3" ht="67.5" customHeight="1">
      <c r="A174" s="640" t="s">
        <v>1201</v>
      </c>
      <c r="B174" s="640"/>
      <c r="C174" s="640"/>
    </row>
    <row r="175" spans="1:3" ht="12.75" customHeight="1">
      <c r="A175" s="69"/>
      <c r="B175" s="69"/>
      <c r="C175" s="69"/>
    </row>
    <row r="176" spans="1:3" ht="12.75" customHeight="1">
      <c r="A176" s="73" t="s">
        <v>750</v>
      </c>
      <c r="B176" s="78">
        <f>+'Gral y X Prog.'!G91</f>
        <v>1271237629.9200001</v>
      </c>
      <c r="C176" s="34"/>
    </row>
    <row r="177" spans="1:3" ht="12.75" customHeight="1">
      <c r="A177" s="66"/>
      <c r="B177" s="50"/>
      <c r="C177" s="50"/>
    </row>
    <row r="178" spans="1:3" ht="45" customHeight="1">
      <c r="A178" s="640" t="s">
        <v>1038</v>
      </c>
      <c r="B178" s="640"/>
      <c r="C178" s="640"/>
    </row>
    <row r="179" spans="1:3" ht="12.75" customHeight="1" thickBot="1">
      <c r="A179" s="69"/>
      <c r="B179" s="69"/>
      <c r="C179" s="69"/>
    </row>
    <row r="180" spans="1:3" ht="12.75" customHeight="1">
      <c r="A180" s="348" t="s">
        <v>1333</v>
      </c>
      <c r="B180" s="348" t="s">
        <v>1334</v>
      </c>
      <c r="C180" s="348" t="s">
        <v>113</v>
      </c>
    </row>
    <row r="181" spans="1:3" ht="12.75" customHeight="1">
      <c r="A181" s="48" t="s">
        <v>664</v>
      </c>
      <c r="B181" s="49" t="s">
        <v>241</v>
      </c>
      <c r="C181" s="477">
        <v>180000000</v>
      </c>
    </row>
    <row r="182" spans="1:3" ht="12.75" customHeight="1">
      <c r="A182" s="113" t="s">
        <v>664</v>
      </c>
      <c r="B182" s="476" t="s">
        <v>1397</v>
      </c>
      <c r="C182" s="475">
        <v>500000</v>
      </c>
    </row>
    <row r="183" spans="1:3" ht="12.75" customHeight="1">
      <c r="A183" s="48" t="s">
        <v>664</v>
      </c>
      <c r="B183" s="49" t="s">
        <v>362</v>
      </c>
      <c r="C183" s="477">
        <v>12000000</v>
      </c>
    </row>
    <row r="184" spans="1:3" ht="12.75" customHeight="1">
      <c r="A184" s="113" t="s">
        <v>664</v>
      </c>
      <c r="B184" s="476" t="s">
        <v>364</v>
      </c>
      <c r="C184" s="475">
        <v>8000000</v>
      </c>
    </row>
    <row r="185" spans="1:3" ht="12.75" customHeight="1">
      <c r="A185" s="48" t="s">
        <v>664</v>
      </c>
      <c r="B185" s="49" t="s">
        <v>369</v>
      </c>
      <c r="C185" s="477">
        <v>3363000</v>
      </c>
    </row>
    <row r="186" spans="1:3" ht="12.75" customHeight="1">
      <c r="A186" s="113" t="s">
        <v>664</v>
      </c>
      <c r="B186" s="476" t="s">
        <v>370</v>
      </c>
      <c r="C186" s="475">
        <v>8000000</v>
      </c>
    </row>
    <row r="187" spans="1:3" ht="12.75" customHeight="1">
      <c r="A187" s="48" t="s">
        <v>664</v>
      </c>
      <c r="B187" s="49" t="s">
        <v>1390</v>
      </c>
      <c r="C187" s="477">
        <v>5200000</v>
      </c>
    </row>
    <row r="188" spans="1:3" ht="12.75" customHeight="1">
      <c r="A188" s="113" t="s">
        <v>664</v>
      </c>
      <c r="B188" s="476" t="s">
        <v>1395</v>
      </c>
      <c r="C188" s="475">
        <v>6996930.5599999996</v>
      </c>
    </row>
    <row r="189" spans="1:3" ht="12.75" customHeight="1">
      <c r="A189" s="48" t="s">
        <v>976</v>
      </c>
      <c r="B189" s="49" t="s">
        <v>372</v>
      </c>
      <c r="C189" s="477">
        <v>18000000</v>
      </c>
    </row>
    <row r="190" spans="1:3" ht="12.75" customHeight="1">
      <c r="A190" s="113" t="s">
        <v>976</v>
      </c>
      <c r="B190" s="476" t="s">
        <v>366</v>
      </c>
      <c r="C190" s="475">
        <v>20000000</v>
      </c>
    </row>
    <row r="191" spans="1:3" ht="12.75" customHeight="1">
      <c r="A191" s="48" t="s">
        <v>976</v>
      </c>
      <c r="B191" s="49" t="s">
        <v>367</v>
      </c>
      <c r="C191" s="477">
        <v>23000000</v>
      </c>
    </row>
    <row r="192" spans="1:3" ht="12.75" customHeight="1">
      <c r="A192" s="113" t="s">
        <v>976</v>
      </c>
      <c r="B192" s="476" t="s">
        <v>368</v>
      </c>
      <c r="C192" s="475">
        <v>3854000</v>
      </c>
    </row>
    <row r="193" spans="1:5" ht="12.75" customHeight="1">
      <c r="A193" s="48" t="s">
        <v>976</v>
      </c>
      <c r="B193" s="49" t="s">
        <v>373</v>
      </c>
      <c r="C193" s="477">
        <v>20000000</v>
      </c>
    </row>
    <row r="194" spans="1:5" ht="12.75" customHeight="1">
      <c r="A194" s="113" t="s">
        <v>976</v>
      </c>
      <c r="B194" s="476" t="s">
        <v>374</v>
      </c>
      <c r="C194" s="475">
        <v>12000000</v>
      </c>
    </row>
    <row r="195" spans="1:5" ht="12.75" customHeight="1">
      <c r="A195" s="48" t="s">
        <v>976</v>
      </c>
      <c r="B195" s="49" t="s">
        <v>1389</v>
      </c>
      <c r="C195" s="477">
        <v>6000000</v>
      </c>
    </row>
    <row r="196" spans="1:5" ht="12.75" customHeight="1">
      <c r="A196" s="113" t="s">
        <v>976</v>
      </c>
      <c r="B196" s="476" t="s">
        <v>1391</v>
      </c>
      <c r="C196" s="475">
        <v>30000000</v>
      </c>
    </row>
    <row r="197" spans="1:5" ht="12.75" customHeight="1">
      <c r="A197" s="48" t="s">
        <v>976</v>
      </c>
      <c r="B197" s="49" t="s">
        <v>1392</v>
      </c>
      <c r="C197" s="477">
        <v>15000000</v>
      </c>
    </row>
    <row r="198" spans="1:5" ht="12.75" customHeight="1">
      <c r="A198" s="113" t="s">
        <v>976</v>
      </c>
      <c r="B198" s="476" t="s">
        <v>1345</v>
      </c>
      <c r="C198" s="475">
        <v>22236659.359999999</v>
      </c>
    </row>
    <row r="199" spans="1:5" ht="12.75" customHeight="1">
      <c r="A199" s="48" t="s">
        <v>976</v>
      </c>
      <c r="B199" s="49" t="s">
        <v>1379</v>
      </c>
      <c r="C199" s="477">
        <v>20000000</v>
      </c>
    </row>
    <row r="200" spans="1:5" ht="12.75" customHeight="1">
      <c r="A200" s="113" t="s">
        <v>976</v>
      </c>
      <c r="B200" s="476" t="s">
        <v>1380</v>
      </c>
      <c r="C200" s="475">
        <v>20000000</v>
      </c>
    </row>
    <row r="201" spans="1:5" ht="12.75" customHeight="1">
      <c r="A201" s="48" t="s">
        <v>976</v>
      </c>
      <c r="B201" s="49" t="s">
        <v>1394</v>
      </c>
      <c r="C201" s="477">
        <v>5100000</v>
      </c>
    </row>
    <row r="202" spans="1:5" ht="12.75" customHeight="1">
      <c r="A202" s="113" t="s">
        <v>1202</v>
      </c>
      <c r="B202" s="476" t="s">
        <v>696</v>
      </c>
      <c r="C202" s="475">
        <v>800000000</v>
      </c>
    </row>
    <row r="203" spans="1:5" ht="12.75" customHeight="1">
      <c r="A203" s="48"/>
      <c r="B203" s="40"/>
      <c r="C203" s="477"/>
    </row>
    <row r="204" spans="1:5" ht="12.75" customHeight="1" thickBot="1">
      <c r="A204" s="365"/>
      <c r="B204" s="551" t="s">
        <v>759</v>
      </c>
      <c r="C204" s="552">
        <f>SUM(C181:C202)</f>
        <v>1239250589.9200001</v>
      </c>
      <c r="D204" s="67"/>
      <c r="E204" s="67"/>
    </row>
    <row r="205" spans="1:5" ht="12.75" customHeight="1">
      <c r="A205" s="69"/>
      <c r="B205" s="69"/>
      <c r="C205" s="69"/>
    </row>
    <row r="206" spans="1:5" ht="12.75" customHeight="1">
      <c r="A206" s="73" t="s">
        <v>435</v>
      </c>
      <c r="B206" s="78">
        <f>+'Gral y X Prog.'!G101</f>
        <v>11602224.77224</v>
      </c>
      <c r="C206" s="73"/>
    </row>
    <row r="207" spans="1:5" ht="12.75" customHeight="1">
      <c r="A207" s="35"/>
      <c r="B207" s="66"/>
      <c r="C207" s="66"/>
    </row>
    <row r="208" spans="1:5" ht="39.75" customHeight="1">
      <c r="A208" s="640" t="s">
        <v>1203</v>
      </c>
      <c r="B208" s="640"/>
      <c r="C208" s="640"/>
    </row>
    <row r="209" spans="1:3" ht="12.75" customHeight="1">
      <c r="A209" s="35"/>
      <c r="B209" s="66"/>
      <c r="C209" s="66"/>
    </row>
    <row r="210" spans="1:3" ht="12.75" customHeight="1">
      <c r="A210" s="73" t="s">
        <v>270</v>
      </c>
      <c r="B210" s="78">
        <f>'Gral y X Prog.'!G121</f>
        <v>44317153.549999997</v>
      </c>
      <c r="C210" s="73"/>
    </row>
    <row r="211" spans="1:3" ht="12.75" customHeight="1"/>
    <row r="212" spans="1:3" ht="48" customHeight="1">
      <c r="A212" s="640" t="s">
        <v>284</v>
      </c>
      <c r="B212" s="640"/>
      <c r="C212" s="640"/>
    </row>
    <row r="213" spans="1:3" ht="12.75" customHeight="1"/>
    <row r="214" spans="1:3" ht="12.75" customHeight="1"/>
    <row r="215" spans="1:3" ht="12.75" customHeight="1"/>
    <row r="216" spans="1:3" ht="12.75" customHeight="1"/>
    <row r="217" spans="1:3" ht="12.75" customHeight="1"/>
    <row r="218" spans="1:3" ht="12.75" customHeight="1"/>
    <row r="219" spans="1:3" ht="12.75" customHeight="1"/>
    <row r="220" spans="1:3" ht="12.75" customHeight="1"/>
    <row r="221" spans="1:3" ht="12.75" customHeight="1"/>
    <row r="222" spans="1:3" ht="12.75" customHeight="1"/>
    <row r="223" spans="1:3" ht="12.75" customHeight="1"/>
    <row r="224" spans="1:3"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sheetData>
  <mergeCells count="30">
    <mergeCell ref="A167:C167"/>
    <mergeCell ref="A163:C163"/>
    <mergeCell ref="A170:C170"/>
    <mergeCell ref="A212:C212"/>
    <mergeCell ref="A178:C178"/>
    <mergeCell ref="A208:C208"/>
    <mergeCell ref="A174:C174"/>
    <mergeCell ref="A140:C140"/>
    <mergeCell ref="A136:C136"/>
    <mergeCell ref="A160:C160"/>
    <mergeCell ref="A144:C144"/>
    <mergeCell ref="A18:C18"/>
    <mergeCell ref="A61:C61"/>
    <mergeCell ref="A56:C56"/>
    <mergeCell ref="A22:C22"/>
    <mergeCell ref="A156:C156"/>
    <mergeCell ref="A69:C69"/>
    <mergeCell ref="A120:C120"/>
    <mergeCell ref="A124:C124"/>
    <mergeCell ref="A128:C128"/>
    <mergeCell ref="A132:C132"/>
    <mergeCell ref="A15:C15"/>
    <mergeCell ref="A65:C65"/>
    <mergeCell ref="A25:C25"/>
    <mergeCell ref="A1:C1"/>
    <mergeCell ref="A2:C2"/>
    <mergeCell ref="A3:C3"/>
    <mergeCell ref="A5:C5"/>
    <mergeCell ref="A12:C12"/>
    <mergeCell ref="A9:C9"/>
  </mergeCells>
  <phoneticPr fontId="6" type="noConversion"/>
  <printOptions horizontalCentered="1"/>
  <pageMargins left="0.78740157480314965" right="0.78740157480314965" top="0.39370078740157483" bottom="0.39370078740157483" header="0" footer="0"/>
  <pageSetup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67"/>
  <sheetViews>
    <sheetView zoomScale="90" zoomScaleNormal="90" workbookViewId="0">
      <selection activeCell="D79" sqref="D79"/>
    </sheetView>
  </sheetViews>
  <sheetFormatPr baseColWidth="10" defaultRowHeight="12.75"/>
  <cols>
    <col min="1" max="1" width="21" style="274" customWidth="1"/>
    <col min="2" max="2" width="23.42578125" style="274" hidden="1" customWidth="1"/>
    <col min="3" max="3" width="63.140625" style="36" customWidth="1"/>
    <col min="4" max="4" width="20.7109375" style="276" customWidth="1"/>
    <col min="5" max="5" width="16.140625" style="269" bestFit="1" customWidth="1"/>
    <col min="6" max="6" width="11.42578125" style="269"/>
    <col min="7" max="7" width="17.5703125" style="269" bestFit="1" customWidth="1"/>
    <col min="8" max="16384" width="11.42578125" style="36"/>
  </cols>
  <sheetData>
    <row r="1" spans="1:5" ht="15.75">
      <c r="A1" s="649" t="s">
        <v>525</v>
      </c>
      <c r="B1" s="649"/>
      <c r="C1" s="649"/>
      <c r="D1" s="649"/>
    </row>
    <row r="2" spans="1:5" ht="16.5" thickBot="1">
      <c r="A2" s="649" t="s">
        <v>947</v>
      </c>
      <c r="B2" s="649"/>
      <c r="C2" s="649"/>
      <c r="D2" s="649"/>
    </row>
    <row r="3" spans="1:5" ht="39.75" customHeight="1" thickBot="1">
      <c r="A3" s="492" t="s">
        <v>313</v>
      </c>
      <c r="B3" s="492" t="s">
        <v>1042</v>
      </c>
      <c r="C3" s="493" t="s">
        <v>112</v>
      </c>
      <c r="D3" s="494" t="s">
        <v>113</v>
      </c>
    </row>
    <row r="4" spans="1:5">
      <c r="A4" s="472"/>
      <c r="B4" s="481"/>
      <c r="C4" s="473"/>
      <c r="D4" s="474">
        <f>SUM(D5:D137)</f>
        <v>2924322736.970479</v>
      </c>
    </row>
    <row r="5" spans="1:5" ht="15" customHeight="1">
      <c r="A5" s="558" t="s">
        <v>1283</v>
      </c>
      <c r="B5" s="558"/>
      <c r="C5" s="558" t="s">
        <v>1284</v>
      </c>
      <c r="D5" s="559">
        <v>506378271.36000001</v>
      </c>
      <c r="E5" s="272"/>
    </row>
    <row r="6" spans="1:5" s="556" customFormat="1" ht="15" customHeight="1">
      <c r="A6" s="554" t="s">
        <v>945</v>
      </c>
      <c r="B6" s="554"/>
      <c r="C6" s="554" t="s">
        <v>983</v>
      </c>
      <c r="D6" s="555">
        <v>8336400</v>
      </c>
    </row>
    <row r="7" spans="1:5" ht="15" customHeight="1">
      <c r="A7" s="114" t="s">
        <v>1279</v>
      </c>
      <c r="B7" s="114"/>
      <c r="C7" s="114" t="s">
        <v>361</v>
      </c>
      <c r="D7" s="475">
        <v>6825457.5800000001</v>
      </c>
      <c r="E7" s="272"/>
    </row>
    <row r="8" spans="1:5" ht="15" customHeight="1">
      <c r="A8" s="554" t="s">
        <v>512</v>
      </c>
      <c r="B8" s="554"/>
      <c r="C8" s="554" t="s">
        <v>402</v>
      </c>
      <c r="D8" s="555">
        <v>4000000</v>
      </c>
    </row>
    <row r="9" spans="1:5" ht="15" customHeight="1">
      <c r="A9" s="114" t="s">
        <v>979</v>
      </c>
      <c r="B9" s="114"/>
      <c r="C9" s="114" t="s">
        <v>980</v>
      </c>
      <c r="D9" s="475">
        <v>1000000</v>
      </c>
      <c r="E9" s="272"/>
    </row>
    <row r="10" spans="1:5" ht="15" customHeight="1">
      <c r="A10" s="554" t="s">
        <v>911</v>
      </c>
      <c r="B10" s="554"/>
      <c r="C10" s="554" t="s">
        <v>912</v>
      </c>
      <c r="D10" s="555">
        <v>8008800</v>
      </c>
    </row>
    <row r="11" spans="1:5" ht="15" customHeight="1">
      <c r="A11" s="114" t="s">
        <v>845</v>
      </c>
      <c r="B11" s="114"/>
      <c r="C11" s="114" t="s">
        <v>846</v>
      </c>
      <c r="D11" s="475">
        <v>29660032.386795837</v>
      </c>
      <c r="E11" s="272"/>
    </row>
    <row r="12" spans="1:5" ht="15" customHeight="1">
      <c r="A12" s="554" t="s">
        <v>1285</v>
      </c>
      <c r="B12" s="554"/>
      <c r="C12" s="554" t="s">
        <v>1346</v>
      </c>
      <c r="D12" s="555">
        <v>88418616</v>
      </c>
    </row>
    <row r="13" spans="1:5" ht="15" customHeight="1">
      <c r="A13" s="114" t="s">
        <v>1286</v>
      </c>
      <c r="B13" s="114"/>
      <c r="C13" s="114" t="s">
        <v>404</v>
      </c>
      <c r="D13" s="475">
        <v>95505900</v>
      </c>
      <c r="E13" s="272"/>
    </row>
    <row r="14" spans="1:5" ht="15" customHeight="1">
      <c r="A14" s="554" t="s">
        <v>632</v>
      </c>
      <c r="B14" s="554"/>
      <c r="C14" s="554" t="s">
        <v>634</v>
      </c>
      <c r="D14" s="555">
        <v>64719663.411094539</v>
      </c>
    </row>
    <row r="15" spans="1:5" ht="15" customHeight="1">
      <c r="A15" s="114" t="s">
        <v>633</v>
      </c>
      <c r="B15" s="114"/>
      <c r="C15" s="114" t="s">
        <v>635</v>
      </c>
      <c r="D15" s="475">
        <v>53416158.688986003</v>
      </c>
      <c r="E15" s="272"/>
    </row>
    <row r="16" spans="1:5" ht="15" customHeight="1">
      <c r="A16" s="554" t="s">
        <v>1277</v>
      </c>
      <c r="B16" s="554"/>
      <c r="C16" s="554" t="s">
        <v>1278</v>
      </c>
      <c r="D16" s="555">
        <v>5057136</v>
      </c>
    </row>
    <row r="17" spans="1:5" ht="15" customHeight="1">
      <c r="A17" s="114" t="s">
        <v>1287</v>
      </c>
      <c r="B17" s="114"/>
      <c r="C17" s="114" t="s">
        <v>117</v>
      </c>
      <c r="D17" s="475">
        <v>71867573.415681213</v>
      </c>
      <c r="E17" s="272"/>
    </row>
    <row r="18" spans="1:5" ht="15" customHeight="1">
      <c r="A18" s="554" t="s">
        <v>583</v>
      </c>
      <c r="B18" s="554"/>
      <c r="C18" s="554" t="s">
        <v>355</v>
      </c>
      <c r="D18" s="555">
        <v>3884733.6981449309</v>
      </c>
    </row>
    <row r="19" spans="1:5" ht="15" customHeight="1">
      <c r="A19" s="114" t="s">
        <v>584</v>
      </c>
      <c r="B19" s="114"/>
      <c r="C19" s="114" t="s">
        <v>356</v>
      </c>
      <c r="D19" s="475">
        <v>38225779.589746118</v>
      </c>
      <c r="E19" s="272"/>
    </row>
    <row r="20" spans="1:5" ht="15" customHeight="1">
      <c r="A20" s="554" t="s">
        <v>585</v>
      </c>
      <c r="B20" s="554"/>
      <c r="C20" s="554" t="s">
        <v>1225</v>
      </c>
      <c r="D20" s="555">
        <v>11654201.094434792</v>
      </c>
    </row>
    <row r="21" spans="1:5" ht="15" customHeight="1">
      <c r="A21" s="114" t="s">
        <v>586</v>
      </c>
      <c r="B21" s="114"/>
      <c r="C21" s="114" t="s">
        <v>492</v>
      </c>
      <c r="D21" s="475">
        <v>23308402.188869584</v>
      </c>
      <c r="E21" s="272"/>
    </row>
    <row r="22" spans="1:5" ht="15" customHeight="1">
      <c r="A22" s="554" t="s">
        <v>148</v>
      </c>
      <c r="B22" s="554"/>
      <c r="C22" s="554" t="s">
        <v>149</v>
      </c>
      <c r="D22" s="555">
        <v>30000000</v>
      </c>
    </row>
    <row r="23" spans="1:5" ht="15" customHeight="1">
      <c r="A23" s="114" t="s">
        <v>707</v>
      </c>
      <c r="B23" s="114"/>
      <c r="C23" s="114" t="s">
        <v>708</v>
      </c>
      <c r="D23" s="475">
        <v>16000000</v>
      </c>
      <c r="E23" s="272"/>
    </row>
    <row r="24" spans="1:5" ht="15" customHeight="1">
      <c r="A24" s="554" t="s">
        <v>283</v>
      </c>
      <c r="B24" s="554"/>
      <c r="C24" s="554" t="s">
        <v>376</v>
      </c>
      <c r="D24" s="555">
        <v>2400000</v>
      </c>
    </row>
    <row r="25" spans="1:5" ht="15" customHeight="1">
      <c r="A25" s="114" t="s">
        <v>961</v>
      </c>
      <c r="B25" s="114"/>
      <c r="C25" s="114" t="s">
        <v>960</v>
      </c>
      <c r="D25" s="475">
        <v>13000000</v>
      </c>
      <c r="E25" s="272"/>
    </row>
    <row r="26" spans="1:5" ht="15" customHeight="1">
      <c r="A26" s="554" t="s">
        <v>962</v>
      </c>
      <c r="B26" s="554"/>
      <c r="C26" s="554" t="s">
        <v>963</v>
      </c>
      <c r="D26" s="555">
        <v>35000000</v>
      </c>
    </row>
    <row r="27" spans="1:5" ht="15" customHeight="1">
      <c r="A27" s="114" t="s">
        <v>965</v>
      </c>
      <c r="B27" s="114"/>
      <c r="C27" s="114" t="s">
        <v>966</v>
      </c>
      <c r="D27" s="475">
        <v>15000</v>
      </c>
      <c r="E27" s="272"/>
    </row>
    <row r="28" spans="1:5" ht="15" customHeight="1">
      <c r="A28" s="554" t="s">
        <v>964</v>
      </c>
      <c r="B28" s="554"/>
      <c r="C28" s="554" t="s">
        <v>497</v>
      </c>
      <c r="D28" s="555">
        <v>11000000</v>
      </c>
    </row>
    <row r="29" spans="1:5" ht="15" customHeight="1">
      <c r="A29" s="114" t="s">
        <v>967</v>
      </c>
      <c r="B29" s="114"/>
      <c r="C29" s="114" t="s">
        <v>357</v>
      </c>
      <c r="D29" s="475">
        <v>14000000</v>
      </c>
      <c r="E29" s="272"/>
    </row>
    <row r="30" spans="1:5" ht="15" customHeight="1">
      <c r="A30" s="554" t="s">
        <v>970</v>
      </c>
      <c r="B30" s="554"/>
      <c r="C30" s="554" t="s">
        <v>968</v>
      </c>
      <c r="D30" s="555">
        <v>8000000</v>
      </c>
      <c r="E30" s="272"/>
    </row>
    <row r="31" spans="1:5" ht="15" customHeight="1">
      <c r="A31" s="114" t="s">
        <v>688</v>
      </c>
      <c r="B31" s="114"/>
      <c r="C31" s="114" t="s">
        <v>522</v>
      </c>
      <c r="D31" s="475">
        <v>3000000</v>
      </c>
    </row>
    <row r="32" spans="1:5" ht="15" customHeight="1">
      <c r="A32" s="554" t="s">
        <v>689</v>
      </c>
      <c r="B32" s="554"/>
      <c r="C32" s="554" t="s">
        <v>969</v>
      </c>
      <c r="D32" s="555">
        <v>37000000</v>
      </c>
      <c r="E32" s="272"/>
    </row>
    <row r="33" spans="1:5" ht="15" customHeight="1">
      <c r="A33" s="114" t="s">
        <v>691</v>
      </c>
      <c r="B33" s="114"/>
      <c r="C33" s="114" t="s">
        <v>358</v>
      </c>
      <c r="D33" s="475">
        <v>17860000</v>
      </c>
    </row>
    <row r="34" spans="1:5" ht="15" customHeight="1">
      <c r="A34" s="554" t="s">
        <v>691</v>
      </c>
      <c r="B34" s="554"/>
      <c r="C34" s="554" t="s">
        <v>252</v>
      </c>
      <c r="D34" s="555">
        <v>3500000</v>
      </c>
    </row>
    <row r="35" spans="1:5" ht="15" customHeight="1">
      <c r="A35" s="114" t="s">
        <v>847</v>
      </c>
      <c r="B35" s="114"/>
      <c r="C35" s="114" t="s">
        <v>145</v>
      </c>
      <c r="D35" s="475">
        <v>40000000</v>
      </c>
      <c r="E35" s="272"/>
    </row>
    <row r="36" spans="1:5" ht="15" customHeight="1">
      <c r="A36" s="554" t="s">
        <v>848</v>
      </c>
      <c r="B36" s="554"/>
      <c r="C36" s="554" t="s">
        <v>849</v>
      </c>
      <c r="D36" s="555">
        <v>1500000</v>
      </c>
    </row>
    <row r="37" spans="1:5" ht="15" customHeight="1">
      <c r="A37" s="114" t="s">
        <v>850</v>
      </c>
      <c r="B37" s="114"/>
      <c r="C37" s="114" t="s">
        <v>851</v>
      </c>
      <c r="D37" s="475">
        <v>1250000</v>
      </c>
      <c r="E37" s="272"/>
    </row>
    <row r="38" spans="1:5" ht="15" customHeight="1">
      <c r="A38" s="554" t="s">
        <v>351</v>
      </c>
      <c r="B38" s="554"/>
      <c r="C38" s="554" t="s">
        <v>1347</v>
      </c>
      <c r="D38" s="555">
        <v>20000000</v>
      </c>
    </row>
    <row r="39" spans="1:5" ht="15" customHeight="1">
      <c r="A39" s="114" t="s">
        <v>486</v>
      </c>
      <c r="B39" s="114"/>
      <c r="C39" s="114" t="s">
        <v>1308</v>
      </c>
      <c r="D39" s="475">
        <v>1000000</v>
      </c>
    </row>
    <row r="40" spans="1:5" ht="15" customHeight="1">
      <c r="A40" s="554" t="s">
        <v>486</v>
      </c>
      <c r="B40" s="554"/>
      <c r="C40" s="554" t="s">
        <v>1308</v>
      </c>
      <c r="D40" s="555">
        <v>5245091.34</v>
      </c>
      <c r="E40" s="272"/>
    </row>
    <row r="41" spans="1:5" ht="15" customHeight="1">
      <c r="A41" s="114" t="s">
        <v>852</v>
      </c>
      <c r="B41" s="114"/>
      <c r="C41" s="114" t="s">
        <v>853</v>
      </c>
      <c r="D41" s="475">
        <v>4000000</v>
      </c>
    </row>
    <row r="42" spans="1:5" ht="15" customHeight="1">
      <c r="A42" s="554" t="s">
        <v>854</v>
      </c>
      <c r="B42" s="554"/>
      <c r="C42" s="554" t="s">
        <v>855</v>
      </c>
      <c r="D42" s="555">
        <v>15000000</v>
      </c>
      <c r="E42" s="272"/>
    </row>
    <row r="43" spans="1:5" ht="15" customHeight="1">
      <c r="A43" s="114" t="s">
        <v>857</v>
      </c>
      <c r="B43" s="114"/>
      <c r="C43" s="114" t="s">
        <v>858</v>
      </c>
      <c r="D43" s="475">
        <v>12500000</v>
      </c>
    </row>
    <row r="44" spans="1:5" ht="15" customHeight="1">
      <c r="A44" s="554" t="s">
        <v>859</v>
      </c>
      <c r="B44" s="554"/>
      <c r="C44" s="554" t="s">
        <v>860</v>
      </c>
      <c r="D44" s="555">
        <v>2000000</v>
      </c>
      <c r="E44" s="272"/>
    </row>
    <row r="45" spans="1:5" ht="15" customHeight="1">
      <c r="A45" s="114" t="s">
        <v>861</v>
      </c>
      <c r="B45" s="114"/>
      <c r="C45" s="114" t="s">
        <v>900</v>
      </c>
      <c r="D45" s="475">
        <v>2000000</v>
      </c>
    </row>
    <row r="46" spans="1:5" ht="33.75" customHeight="1">
      <c r="A46" s="554" t="s">
        <v>808</v>
      </c>
      <c r="B46" s="554"/>
      <c r="C46" s="554" t="s">
        <v>809</v>
      </c>
      <c r="D46" s="555">
        <v>10000000</v>
      </c>
    </row>
    <row r="47" spans="1:5" ht="15" customHeight="1">
      <c r="A47" s="114" t="s">
        <v>901</v>
      </c>
      <c r="B47" s="114"/>
      <c r="C47" s="114" t="s">
        <v>38</v>
      </c>
      <c r="D47" s="475">
        <v>1500000</v>
      </c>
      <c r="E47" s="272"/>
    </row>
    <row r="48" spans="1:5" ht="15" customHeight="1">
      <c r="A48" s="554" t="s">
        <v>902</v>
      </c>
      <c r="B48" s="554"/>
      <c r="C48" s="554" t="s">
        <v>903</v>
      </c>
      <c r="D48" s="555">
        <v>1500000</v>
      </c>
    </row>
    <row r="49" spans="1:5" ht="15" customHeight="1">
      <c r="A49" s="114" t="s">
        <v>946</v>
      </c>
      <c r="B49" s="114"/>
      <c r="C49" s="114" t="s">
        <v>1276</v>
      </c>
      <c r="D49" s="475">
        <v>7000000</v>
      </c>
      <c r="E49" s="272"/>
    </row>
    <row r="50" spans="1:5" ht="15" customHeight="1">
      <c r="A50" s="554" t="s">
        <v>904</v>
      </c>
      <c r="B50" s="554"/>
      <c r="C50" s="554" t="s">
        <v>905</v>
      </c>
      <c r="D50" s="555">
        <v>500000</v>
      </c>
    </row>
    <row r="51" spans="1:5" ht="15" customHeight="1">
      <c r="A51" s="114" t="s">
        <v>906</v>
      </c>
      <c r="B51" s="114"/>
      <c r="C51" s="114" t="s">
        <v>1074</v>
      </c>
      <c r="D51" s="475">
        <v>4500000</v>
      </c>
      <c r="E51" s="272"/>
    </row>
    <row r="52" spans="1:5" ht="15" customHeight="1">
      <c r="A52" s="554" t="s">
        <v>1126</v>
      </c>
      <c r="B52" s="554"/>
      <c r="C52" s="554" t="s">
        <v>1075</v>
      </c>
      <c r="D52" s="555">
        <v>500000</v>
      </c>
    </row>
    <row r="53" spans="1:5" ht="15" customHeight="1">
      <c r="A53" s="114" t="s">
        <v>907</v>
      </c>
      <c r="B53" s="114"/>
      <c r="C53" s="114" t="s">
        <v>1048</v>
      </c>
      <c r="D53" s="475">
        <v>4000000</v>
      </c>
      <c r="E53" s="272"/>
    </row>
    <row r="54" spans="1:5" ht="15" customHeight="1">
      <c r="A54" s="554" t="s">
        <v>1127</v>
      </c>
      <c r="B54" s="554"/>
      <c r="C54" s="554" t="s">
        <v>1128</v>
      </c>
      <c r="D54" s="555">
        <v>1000000</v>
      </c>
    </row>
    <row r="55" spans="1:5" ht="15" customHeight="1">
      <c r="A55" s="114" t="s">
        <v>1129</v>
      </c>
      <c r="B55" s="114"/>
      <c r="C55" s="114" t="s">
        <v>534</v>
      </c>
      <c r="D55" s="475">
        <v>500000</v>
      </c>
      <c r="E55" s="272"/>
    </row>
    <row r="56" spans="1:5" ht="15" customHeight="1">
      <c r="A56" s="554" t="s">
        <v>471</v>
      </c>
      <c r="B56" s="554"/>
      <c r="C56" s="554" t="s">
        <v>141</v>
      </c>
      <c r="D56" s="555">
        <v>3000000</v>
      </c>
    </row>
    <row r="57" spans="1:5" ht="15" customHeight="1">
      <c r="A57" s="114" t="s">
        <v>1130</v>
      </c>
      <c r="B57" s="114"/>
      <c r="C57" s="114" t="s">
        <v>1131</v>
      </c>
      <c r="D57" s="475">
        <v>1000000</v>
      </c>
      <c r="E57" s="272"/>
    </row>
    <row r="58" spans="1:5" ht="15" customHeight="1">
      <c r="A58" s="554" t="s">
        <v>1132</v>
      </c>
      <c r="B58" s="554"/>
      <c r="C58" s="554" t="s">
        <v>551</v>
      </c>
      <c r="D58" s="555">
        <v>500000</v>
      </c>
    </row>
    <row r="59" spans="1:5" ht="15" customHeight="1">
      <c r="A59" s="114" t="s">
        <v>477</v>
      </c>
      <c r="B59" s="114"/>
      <c r="C59" s="114" t="s">
        <v>478</v>
      </c>
      <c r="D59" s="475">
        <v>500000</v>
      </c>
      <c r="E59" s="272"/>
    </row>
    <row r="60" spans="1:5" ht="15" customHeight="1">
      <c r="A60" s="554" t="s">
        <v>908</v>
      </c>
      <c r="B60" s="554"/>
      <c r="C60" s="554" t="s">
        <v>909</v>
      </c>
      <c r="D60" s="555">
        <v>4000000</v>
      </c>
    </row>
    <row r="61" spans="1:5" ht="15" customHeight="1">
      <c r="A61" s="114" t="s">
        <v>12</v>
      </c>
      <c r="B61" s="114"/>
      <c r="C61" s="114" t="s">
        <v>13</v>
      </c>
      <c r="D61" s="475">
        <v>5000000</v>
      </c>
      <c r="E61" s="272"/>
    </row>
    <row r="62" spans="1:5" ht="15" customHeight="1">
      <c r="A62" s="554" t="s">
        <v>910</v>
      </c>
      <c r="B62" s="554"/>
      <c r="C62" s="554" t="s">
        <v>513</v>
      </c>
      <c r="D62" s="555">
        <v>11000000</v>
      </c>
    </row>
    <row r="63" spans="1:5" ht="15" customHeight="1">
      <c r="A63" s="114" t="s">
        <v>514</v>
      </c>
      <c r="B63" s="114"/>
      <c r="C63" s="114" t="s">
        <v>273</v>
      </c>
      <c r="D63" s="475">
        <v>2000000</v>
      </c>
      <c r="E63" s="272"/>
    </row>
    <row r="64" spans="1:5" ht="15" customHeight="1">
      <c r="A64" s="554" t="s">
        <v>515</v>
      </c>
      <c r="B64" s="554"/>
      <c r="C64" s="554" t="s">
        <v>131</v>
      </c>
      <c r="D64" s="555">
        <v>5000000</v>
      </c>
    </row>
    <row r="65" spans="1:5" ht="15" customHeight="1">
      <c r="A65" s="114" t="s">
        <v>1133</v>
      </c>
      <c r="B65" s="114"/>
      <c r="C65" s="114" t="s">
        <v>1099</v>
      </c>
      <c r="D65" s="475">
        <v>500000</v>
      </c>
      <c r="E65" s="272"/>
    </row>
    <row r="66" spans="1:5" ht="15" customHeight="1">
      <c r="A66" s="554" t="s">
        <v>1134</v>
      </c>
      <c r="B66" s="554"/>
      <c r="C66" s="554" t="s">
        <v>1135</v>
      </c>
      <c r="D66" s="555">
        <v>100000</v>
      </c>
    </row>
    <row r="67" spans="1:5" ht="15" customHeight="1">
      <c r="A67" s="114" t="s">
        <v>516</v>
      </c>
      <c r="B67" s="114"/>
      <c r="C67" s="114" t="s">
        <v>556</v>
      </c>
      <c r="D67" s="475">
        <v>3000000</v>
      </c>
      <c r="E67" s="272"/>
    </row>
    <row r="68" spans="1:5" ht="15" customHeight="1">
      <c r="A68" s="554" t="s">
        <v>1241</v>
      </c>
      <c r="B68" s="554"/>
      <c r="C68" s="554" t="s">
        <v>913</v>
      </c>
      <c r="D68" s="555">
        <v>2476186.13</v>
      </c>
    </row>
    <row r="69" spans="1:5" ht="15" customHeight="1">
      <c r="A69" s="114" t="s">
        <v>1241</v>
      </c>
      <c r="B69" s="114"/>
      <c r="C69" s="114" t="s">
        <v>913</v>
      </c>
      <c r="D69" s="475">
        <v>2754151.77</v>
      </c>
      <c r="E69" s="272"/>
    </row>
    <row r="70" spans="1:5" ht="15" customHeight="1">
      <c r="A70" s="554" t="s">
        <v>1242</v>
      </c>
      <c r="B70" s="554"/>
      <c r="C70" s="554" t="s">
        <v>936</v>
      </c>
      <c r="D70" s="555">
        <v>35778917.231505729</v>
      </c>
      <c r="E70" s="272"/>
    </row>
    <row r="71" spans="1:5" ht="15" customHeight="1">
      <c r="A71" s="114" t="s">
        <v>517</v>
      </c>
      <c r="B71" s="114"/>
      <c r="C71" s="114" t="s">
        <v>518</v>
      </c>
      <c r="D71" s="475">
        <v>4500000</v>
      </c>
      <c r="E71" s="272"/>
    </row>
    <row r="72" spans="1:5" ht="15" customHeight="1">
      <c r="A72" s="554" t="s">
        <v>1290</v>
      </c>
      <c r="B72" s="554"/>
      <c r="C72" s="554" t="s">
        <v>1291</v>
      </c>
      <c r="D72" s="555">
        <v>38847336.981449306</v>
      </c>
    </row>
    <row r="73" spans="1:5" ht="15" customHeight="1">
      <c r="A73" s="114" t="s">
        <v>1290</v>
      </c>
      <c r="B73" s="114"/>
      <c r="C73" s="114" t="s">
        <v>1291</v>
      </c>
      <c r="D73" s="475">
        <v>2978250</v>
      </c>
      <c r="E73" s="272"/>
    </row>
    <row r="74" spans="1:5" ht="15" customHeight="1">
      <c r="A74" s="554" t="s">
        <v>452</v>
      </c>
      <c r="B74" s="554"/>
      <c r="C74" s="554" t="s">
        <v>439</v>
      </c>
      <c r="D74" s="555">
        <v>23366717.93</v>
      </c>
    </row>
    <row r="75" spans="1:5" ht="15" customHeight="1">
      <c r="A75" s="114" t="s">
        <v>1239</v>
      </c>
      <c r="B75" s="114"/>
      <c r="C75" s="114" t="s">
        <v>510</v>
      </c>
      <c r="D75" s="475">
        <v>6760863.9900000002</v>
      </c>
      <c r="E75" s="272"/>
    </row>
    <row r="76" spans="1:5" ht="15" customHeight="1">
      <c r="A76" s="554" t="s">
        <v>1239</v>
      </c>
      <c r="B76" s="554"/>
      <c r="C76" s="554" t="s">
        <v>510</v>
      </c>
      <c r="D76" s="555">
        <v>2647111.1</v>
      </c>
      <c r="E76" s="272"/>
    </row>
    <row r="77" spans="1:5" ht="15" customHeight="1">
      <c r="A77" s="114" t="s">
        <v>1239</v>
      </c>
      <c r="B77" s="114"/>
      <c r="C77" s="114" t="s">
        <v>510</v>
      </c>
      <c r="D77" s="475">
        <v>5851889.3899999997</v>
      </c>
    </row>
    <row r="78" spans="1:5" ht="15" customHeight="1">
      <c r="A78" s="554" t="s">
        <v>1240</v>
      </c>
      <c r="B78" s="554"/>
      <c r="C78" s="554" t="s">
        <v>935</v>
      </c>
      <c r="D78" s="555">
        <v>4108235.18</v>
      </c>
    </row>
    <row r="79" spans="1:5" ht="15" customHeight="1">
      <c r="A79" s="114" t="s">
        <v>1028</v>
      </c>
      <c r="B79" s="114"/>
      <c r="C79" s="114" t="s">
        <v>1029</v>
      </c>
      <c r="D79" s="475">
        <v>68894644.620000005</v>
      </c>
    </row>
    <row r="80" spans="1:5" ht="15" customHeight="1">
      <c r="A80" s="560" t="s">
        <v>1116</v>
      </c>
      <c r="B80" s="560"/>
      <c r="C80" s="560" t="s">
        <v>1284</v>
      </c>
      <c r="D80" s="561">
        <v>26739600</v>
      </c>
      <c r="E80" s="272"/>
    </row>
    <row r="81" spans="1:5" ht="15" customHeight="1">
      <c r="A81" s="114" t="s">
        <v>1117</v>
      </c>
      <c r="B81" s="114"/>
      <c r="C81" s="114" t="s">
        <v>1346</v>
      </c>
      <c r="D81" s="475">
        <v>9557040</v>
      </c>
    </row>
    <row r="82" spans="1:5" ht="15" customHeight="1">
      <c r="A82" s="554" t="s">
        <v>1118</v>
      </c>
      <c r="B82" s="554"/>
      <c r="C82" s="554" t="s">
        <v>404</v>
      </c>
      <c r="D82" s="555">
        <v>17380740</v>
      </c>
      <c r="E82" s="272"/>
    </row>
    <row r="83" spans="1:5" ht="15" customHeight="1">
      <c r="A83" s="114" t="s">
        <v>440</v>
      </c>
      <c r="B83" s="114"/>
      <c r="C83" s="114" t="s">
        <v>634</v>
      </c>
      <c r="D83" s="475">
        <v>4837527.3332525995</v>
      </c>
    </row>
    <row r="84" spans="1:5" ht="15" customHeight="1">
      <c r="A84" s="554" t="s">
        <v>529</v>
      </c>
      <c r="B84" s="554"/>
      <c r="C84" s="554" t="s">
        <v>635</v>
      </c>
      <c r="D84" s="555">
        <v>4396177.4220000003</v>
      </c>
      <c r="E84" s="272"/>
    </row>
    <row r="85" spans="1:5" ht="15" customHeight="1">
      <c r="A85" s="114" t="s">
        <v>530</v>
      </c>
      <c r="B85" s="114"/>
      <c r="C85" s="114" t="s">
        <v>117</v>
      </c>
      <c r="D85" s="475">
        <v>5371804.0615349999</v>
      </c>
      <c r="E85" s="272"/>
    </row>
    <row r="86" spans="1:5" ht="15" customHeight="1">
      <c r="A86" s="554" t="s">
        <v>531</v>
      </c>
      <c r="B86" s="554"/>
      <c r="C86" s="554" t="s">
        <v>355</v>
      </c>
      <c r="D86" s="555">
        <v>290367.78710999998</v>
      </c>
    </row>
    <row r="87" spans="1:5" ht="15" customHeight="1">
      <c r="A87" s="114" t="s">
        <v>532</v>
      </c>
      <c r="B87" s="114"/>
      <c r="C87" s="114" t="s">
        <v>356</v>
      </c>
      <c r="D87" s="475">
        <v>2857219.0251623997</v>
      </c>
      <c r="E87" s="272"/>
    </row>
    <row r="88" spans="1:5" ht="15" customHeight="1">
      <c r="A88" s="554" t="s">
        <v>563</v>
      </c>
      <c r="B88" s="554"/>
      <c r="C88" s="554" t="s">
        <v>1225</v>
      </c>
      <c r="D88" s="555">
        <v>871103.36132999999</v>
      </c>
    </row>
    <row r="89" spans="1:5" ht="15" customHeight="1">
      <c r="A89" s="114" t="s">
        <v>472</v>
      </c>
      <c r="B89" s="114"/>
      <c r="C89" s="114" t="s">
        <v>492</v>
      </c>
      <c r="D89" s="475">
        <v>1742206.72266</v>
      </c>
      <c r="E89" s="272"/>
    </row>
    <row r="90" spans="1:5" ht="15" customHeight="1">
      <c r="A90" s="554" t="s">
        <v>743</v>
      </c>
      <c r="B90" s="554"/>
      <c r="C90" s="554" t="s">
        <v>358</v>
      </c>
      <c r="D90" s="555">
        <v>5000000</v>
      </c>
      <c r="E90" s="272"/>
    </row>
    <row r="91" spans="1:5" ht="15" customHeight="1">
      <c r="A91" s="114" t="s">
        <v>742</v>
      </c>
      <c r="B91" s="114"/>
      <c r="C91" s="114" t="s">
        <v>1066</v>
      </c>
      <c r="D91" s="475">
        <v>1000000</v>
      </c>
      <c r="E91" s="272"/>
    </row>
    <row r="92" spans="1:5" ht="15" customHeight="1">
      <c r="A92" s="554" t="s">
        <v>1293</v>
      </c>
      <c r="B92" s="554"/>
      <c r="C92" s="554" t="s">
        <v>1347</v>
      </c>
      <c r="D92" s="555">
        <v>450000</v>
      </c>
    </row>
    <row r="93" spans="1:5" ht="15" customHeight="1">
      <c r="A93" s="114" t="s">
        <v>473</v>
      </c>
      <c r="B93" s="114"/>
      <c r="C93" s="114" t="s">
        <v>1308</v>
      </c>
      <c r="D93" s="475">
        <v>2000000</v>
      </c>
      <c r="E93" s="272"/>
    </row>
    <row r="94" spans="1:5" ht="15" customHeight="1">
      <c r="A94" s="554" t="s">
        <v>232</v>
      </c>
      <c r="B94" s="554"/>
      <c r="C94" s="554" t="s">
        <v>855</v>
      </c>
      <c r="D94" s="555">
        <v>300000</v>
      </c>
      <c r="E94" s="272"/>
    </row>
    <row r="95" spans="1:5" ht="15" customHeight="1">
      <c r="A95" s="114" t="s">
        <v>474</v>
      </c>
      <c r="B95" s="114"/>
      <c r="C95" s="114" t="s">
        <v>56</v>
      </c>
      <c r="D95" s="475">
        <v>300000</v>
      </c>
    </row>
    <row r="96" spans="1:5" ht="15" customHeight="1">
      <c r="A96" s="554" t="s">
        <v>55</v>
      </c>
      <c r="B96" s="554"/>
      <c r="C96" s="554" t="s">
        <v>1074</v>
      </c>
      <c r="D96" s="555">
        <v>100000</v>
      </c>
      <c r="E96" s="272"/>
    </row>
    <row r="97" spans="1:5" ht="15" customHeight="1">
      <c r="A97" s="114" t="s">
        <v>475</v>
      </c>
      <c r="B97" s="114"/>
      <c r="C97" s="114" t="s">
        <v>13</v>
      </c>
      <c r="D97" s="475">
        <v>200000</v>
      </c>
      <c r="E97" s="272"/>
    </row>
    <row r="98" spans="1:5" ht="15" customHeight="1">
      <c r="A98" s="554" t="s">
        <v>1108</v>
      </c>
      <c r="B98" s="554"/>
      <c r="C98" s="554" t="s">
        <v>513</v>
      </c>
      <c r="D98" s="555">
        <v>100000</v>
      </c>
    </row>
    <row r="99" spans="1:5" ht="15" customHeight="1">
      <c r="A99" s="114" t="s">
        <v>1043</v>
      </c>
      <c r="B99" s="114"/>
      <c r="C99" s="114" t="s">
        <v>1044</v>
      </c>
      <c r="D99" s="475">
        <v>50000</v>
      </c>
    </row>
    <row r="100" spans="1:5" ht="15" customHeight="1">
      <c r="A100" s="554" t="s">
        <v>480</v>
      </c>
      <c r="B100" s="554"/>
      <c r="C100" s="554" t="s">
        <v>1009</v>
      </c>
      <c r="D100" s="555">
        <v>250000</v>
      </c>
    </row>
    <row r="101" spans="1:5" ht="15" customHeight="1">
      <c r="A101" s="114" t="s">
        <v>54</v>
      </c>
      <c r="B101" s="114"/>
      <c r="C101" s="114" t="s">
        <v>14</v>
      </c>
      <c r="D101" s="475">
        <v>650000</v>
      </c>
      <c r="E101" s="272"/>
    </row>
    <row r="102" spans="1:5" ht="15" customHeight="1">
      <c r="A102" s="554" t="s">
        <v>549</v>
      </c>
      <c r="B102" s="554"/>
      <c r="C102" s="554" t="s">
        <v>550</v>
      </c>
      <c r="D102" s="555">
        <v>1912098.0711000001</v>
      </c>
      <c r="E102" s="272"/>
    </row>
    <row r="103" spans="1:5" ht="15" customHeight="1">
      <c r="A103" s="114" t="s">
        <v>549</v>
      </c>
      <c r="B103" s="114"/>
      <c r="C103" s="114" t="s">
        <v>550</v>
      </c>
      <c r="D103" s="475">
        <v>32000</v>
      </c>
      <c r="E103" s="272"/>
    </row>
    <row r="104" spans="1:5" ht="15" customHeight="1">
      <c r="A104" s="560" t="s">
        <v>883</v>
      </c>
      <c r="B104" s="560"/>
      <c r="C104" s="560" t="s">
        <v>1066</v>
      </c>
      <c r="D104" s="561">
        <v>3500000</v>
      </c>
    </row>
    <row r="105" spans="1:5" ht="32.25" customHeight="1">
      <c r="A105" s="114" t="s">
        <v>1219</v>
      </c>
      <c r="B105" s="114"/>
      <c r="C105" s="114" t="s">
        <v>1220</v>
      </c>
      <c r="D105" s="475">
        <v>7200000</v>
      </c>
      <c r="E105" s="272"/>
    </row>
    <row r="106" spans="1:5" ht="38.25" customHeight="1">
      <c r="A106" s="554" t="s">
        <v>1219</v>
      </c>
      <c r="B106" s="554"/>
      <c r="C106" s="554" t="s">
        <v>1220</v>
      </c>
      <c r="D106" s="555">
        <v>3000000</v>
      </c>
      <c r="E106" s="272"/>
    </row>
    <row r="107" spans="1:5" ht="15" customHeight="1">
      <c r="A107" s="114" t="s">
        <v>981</v>
      </c>
      <c r="B107" s="114"/>
      <c r="C107" s="114" t="s">
        <v>359</v>
      </c>
      <c r="D107" s="475">
        <v>2000000</v>
      </c>
      <c r="E107" s="272"/>
    </row>
    <row r="108" spans="1:5" ht="15" customHeight="1">
      <c r="A108" s="554" t="s">
        <v>982</v>
      </c>
      <c r="B108" s="554"/>
      <c r="C108" s="554" t="s">
        <v>305</v>
      </c>
      <c r="D108" s="555">
        <v>2000000</v>
      </c>
      <c r="E108" s="272"/>
    </row>
    <row r="109" spans="1:5" ht="15" customHeight="1">
      <c r="A109" s="114" t="s">
        <v>460</v>
      </c>
      <c r="B109" s="114"/>
      <c r="C109" s="114" t="s">
        <v>216</v>
      </c>
      <c r="D109" s="475">
        <v>1500000</v>
      </c>
    </row>
    <row r="110" spans="1:5" ht="15" customHeight="1">
      <c r="A110" s="554" t="s">
        <v>460</v>
      </c>
      <c r="B110" s="554"/>
      <c r="C110" s="554" t="s">
        <v>14</v>
      </c>
      <c r="D110" s="555">
        <v>20000000</v>
      </c>
      <c r="E110" s="272"/>
    </row>
    <row r="111" spans="1:5" ht="15" customHeight="1">
      <c r="A111" s="114" t="s">
        <v>460</v>
      </c>
      <c r="B111" s="114"/>
      <c r="C111" s="114" t="s">
        <v>14</v>
      </c>
      <c r="D111" s="475">
        <v>5000000</v>
      </c>
      <c r="E111" s="272"/>
    </row>
    <row r="112" spans="1:5" ht="15" customHeight="1">
      <c r="A112" s="554" t="s">
        <v>476</v>
      </c>
      <c r="B112" s="554"/>
      <c r="C112" s="554" t="s">
        <v>1011</v>
      </c>
      <c r="D112" s="555">
        <v>2000000</v>
      </c>
      <c r="E112" s="272"/>
    </row>
    <row r="113" spans="1:5" ht="15" customHeight="1">
      <c r="A113" s="114" t="s">
        <v>1243</v>
      </c>
      <c r="B113" s="114"/>
      <c r="C113" s="114" t="s">
        <v>1314</v>
      </c>
      <c r="D113" s="475">
        <v>300000000</v>
      </c>
    </row>
    <row r="114" spans="1:5" ht="15" customHeight="1">
      <c r="A114" s="560" t="s">
        <v>1245</v>
      </c>
      <c r="B114" s="560"/>
      <c r="C114" s="558" t="s">
        <v>1409</v>
      </c>
      <c r="D114" s="561">
        <v>26670195.680279225</v>
      </c>
      <c r="E114" s="272"/>
    </row>
    <row r="115" spans="1:5" ht="36" customHeight="1">
      <c r="A115" s="114" t="s">
        <v>1246</v>
      </c>
      <c r="B115" s="114"/>
      <c r="C115" s="557" t="s">
        <v>1410</v>
      </c>
      <c r="D115" s="475">
        <v>80010587.040837675</v>
      </c>
    </row>
    <row r="116" spans="1:5" ht="25.5" customHeight="1">
      <c r="A116" s="554" t="s">
        <v>1246</v>
      </c>
      <c r="B116" s="554"/>
      <c r="C116" s="563" t="s">
        <v>1411</v>
      </c>
      <c r="D116" s="555">
        <v>2311185.9890399999</v>
      </c>
      <c r="E116" s="272"/>
    </row>
    <row r="117" spans="1:5" ht="24.95" customHeight="1">
      <c r="A117" s="114" t="s">
        <v>1246</v>
      </c>
      <c r="B117" s="114"/>
      <c r="C117" s="557" t="s">
        <v>1412</v>
      </c>
      <c r="D117" s="475">
        <v>14560471.730952</v>
      </c>
    </row>
    <row r="118" spans="1:5" ht="33.75" customHeight="1">
      <c r="A118" s="554" t="s">
        <v>1247</v>
      </c>
      <c r="B118" s="554"/>
      <c r="C118" s="563" t="s">
        <v>1413</v>
      </c>
      <c r="D118" s="555">
        <v>266701956.80279228</v>
      </c>
      <c r="E118" s="272"/>
    </row>
    <row r="119" spans="1:5" ht="24.95" customHeight="1">
      <c r="A119" s="114" t="s">
        <v>1247</v>
      </c>
      <c r="B119" s="114"/>
      <c r="C119" s="557" t="s">
        <v>1414</v>
      </c>
      <c r="D119" s="475">
        <v>28532681.415476613</v>
      </c>
    </row>
    <row r="120" spans="1:5" ht="24.95" customHeight="1">
      <c r="A120" s="554" t="s">
        <v>1247</v>
      </c>
      <c r="B120" s="554"/>
      <c r="C120" s="563" t="s">
        <v>1415</v>
      </c>
      <c r="D120" s="555">
        <v>1000</v>
      </c>
      <c r="E120" s="272"/>
    </row>
    <row r="121" spans="1:5" ht="24.95" customHeight="1">
      <c r="A121" s="114" t="s">
        <v>1247</v>
      </c>
      <c r="B121" s="114"/>
      <c r="C121" s="557" t="s">
        <v>1415</v>
      </c>
      <c r="D121" s="475">
        <v>2000</v>
      </c>
    </row>
    <row r="122" spans="1:5" ht="24.95" customHeight="1">
      <c r="A122" s="554" t="s">
        <v>1248</v>
      </c>
      <c r="B122" s="554"/>
      <c r="C122" s="563" t="s">
        <v>1416</v>
      </c>
      <c r="D122" s="555">
        <v>228261451.3238129</v>
      </c>
      <c r="E122" s="272"/>
    </row>
    <row r="123" spans="1:5" ht="24.95" customHeight="1">
      <c r="A123" s="114" t="s">
        <v>1248</v>
      </c>
      <c r="B123" s="114"/>
      <c r="C123" s="557" t="s">
        <v>1417</v>
      </c>
      <c r="D123" s="475">
        <v>8189524.4699999997</v>
      </c>
    </row>
    <row r="124" spans="1:5" ht="24.95" customHeight="1">
      <c r="A124" s="554" t="s">
        <v>1249</v>
      </c>
      <c r="B124" s="554"/>
      <c r="C124" s="563" t="s">
        <v>1418</v>
      </c>
      <c r="D124" s="555">
        <v>7000000</v>
      </c>
      <c r="E124" s="272"/>
    </row>
    <row r="125" spans="1:5" ht="24.95" customHeight="1">
      <c r="A125" s="114" t="s">
        <v>1249</v>
      </c>
      <c r="B125" s="114"/>
      <c r="C125" s="557" t="s">
        <v>1419</v>
      </c>
      <c r="D125" s="475">
        <v>8000000</v>
      </c>
    </row>
    <row r="126" spans="1:5" ht="24.95" customHeight="1">
      <c r="A126" s="554" t="s">
        <v>1250</v>
      </c>
      <c r="B126" s="554"/>
      <c r="C126" s="563" t="s">
        <v>1420</v>
      </c>
      <c r="D126" s="555">
        <v>3000000</v>
      </c>
      <c r="E126" s="272"/>
    </row>
    <row r="127" spans="1:5" ht="24.95" customHeight="1">
      <c r="A127" s="114" t="s">
        <v>1250</v>
      </c>
      <c r="B127" s="114"/>
      <c r="C127" s="557" t="s">
        <v>1421</v>
      </c>
      <c r="D127" s="475">
        <v>3000000</v>
      </c>
    </row>
    <row r="128" spans="1:5" ht="24.95" customHeight="1">
      <c r="A128" s="554" t="s">
        <v>1250</v>
      </c>
      <c r="B128" s="554"/>
      <c r="C128" s="563" t="s">
        <v>1422</v>
      </c>
      <c r="D128" s="555">
        <v>18000000</v>
      </c>
      <c r="E128" s="272"/>
    </row>
    <row r="129" spans="1:6" ht="24.95" customHeight="1">
      <c r="A129" s="114" t="s">
        <v>1250</v>
      </c>
      <c r="B129" s="114"/>
      <c r="C129" s="557" t="s">
        <v>1423</v>
      </c>
      <c r="D129" s="475">
        <v>8000000</v>
      </c>
    </row>
    <row r="130" spans="1:6" ht="15" customHeight="1">
      <c r="A130" s="554" t="s">
        <v>1250</v>
      </c>
      <c r="B130" s="554"/>
      <c r="C130" s="563" t="s">
        <v>1424</v>
      </c>
      <c r="D130" s="555">
        <v>4500000</v>
      </c>
    </row>
    <row r="131" spans="1:6" ht="15" customHeight="1">
      <c r="A131" s="114" t="s">
        <v>1244</v>
      </c>
      <c r="B131" s="114"/>
      <c r="C131" s="557" t="s">
        <v>1425</v>
      </c>
      <c r="D131" s="475">
        <v>85598044.246429831</v>
      </c>
      <c r="E131" s="272"/>
    </row>
    <row r="132" spans="1:6" ht="15" customHeight="1">
      <c r="A132" s="554" t="s">
        <v>536</v>
      </c>
      <c r="B132" s="554"/>
      <c r="C132" s="554" t="s">
        <v>1069</v>
      </c>
      <c r="D132" s="555">
        <v>10000000</v>
      </c>
    </row>
    <row r="133" spans="1:6" ht="15" customHeight="1">
      <c r="A133" s="114" t="s">
        <v>536</v>
      </c>
      <c r="B133" s="114"/>
      <c r="C133" s="114" t="s">
        <v>1069</v>
      </c>
      <c r="D133" s="475">
        <v>6286233.4100000001</v>
      </c>
    </row>
    <row r="134" spans="1:6" ht="15" customHeight="1">
      <c r="A134" s="554" t="s">
        <v>536</v>
      </c>
      <c r="B134" s="554"/>
      <c r="C134" s="554" t="s">
        <v>1069</v>
      </c>
      <c r="D134" s="555">
        <v>100000000</v>
      </c>
      <c r="E134" s="272"/>
    </row>
    <row r="135" spans="1:6" ht="15" customHeight="1">
      <c r="A135" s="114" t="s">
        <v>391</v>
      </c>
      <c r="B135" s="114"/>
      <c r="C135" s="114" t="s">
        <v>6</v>
      </c>
      <c r="D135" s="475">
        <v>2000000</v>
      </c>
    </row>
    <row r="136" spans="1:6" ht="15" customHeight="1">
      <c r="A136" s="554" t="s">
        <v>1251</v>
      </c>
      <c r="B136" s="554"/>
      <c r="C136" s="563" t="s">
        <v>1426</v>
      </c>
      <c r="D136" s="555">
        <v>8000</v>
      </c>
      <c r="E136" s="272"/>
    </row>
    <row r="137" spans="1:6" ht="15" customHeight="1">
      <c r="A137" s="49"/>
      <c r="B137" s="49"/>
      <c r="C137" s="49"/>
      <c r="D137" s="477"/>
      <c r="E137" s="273"/>
    </row>
    <row r="138" spans="1:6">
      <c r="A138" s="479" t="s">
        <v>399</v>
      </c>
      <c r="B138" s="479"/>
      <c r="C138" s="479"/>
      <c r="D138" s="480">
        <f>SUM(D5:D137)</f>
        <v>2924322736.970479</v>
      </c>
    </row>
    <row r="139" spans="1:6">
      <c r="C139" s="275"/>
    </row>
    <row r="140" spans="1:6">
      <c r="A140" s="277"/>
      <c r="B140" s="277"/>
      <c r="C140" s="278"/>
      <c r="D140" s="553" t="s">
        <v>1103</v>
      </c>
      <c r="E140" s="279"/>
      <c r="F140" s="279"/>
    </row>
    <row r="141" spans="1:6">
      <c r="A141" s="277"/>
      <c r="B141" s="277"/>
      <c r="C141" s="278"/>
      <c r="E141" s="280"/>
      <c r="F141" s="281"/>
    </row>
    <row r="142" spans="1:6">
      <c r="A142" s="277"/>
      <c r="B142" s="277"/>
      <c r="C142" s="278"/>
      <c r="D142" s="89" t="s">
        <v>317</v>
      </c>
    </row>
    <row r="143" spans="1:6">
      <c r="A143" s="277"/>
      <c r="B143" s="277"/>
      <c r="C143" s="278"/>
      <c r="D143" s="36" t="s">
        <v>1197</v>
      </c>
    </row>
    <row r="144" spans="1:6">
      <c r="D144" s="36" t="s">
        <v>1113</v>
      </c>
    </row>
    <row r="145" spans="1:4">
      <c r="D145" s="36" t="s">
        <v>1115</v>
      </c>
    </row>
    <row r="146" spans="1:4">
      <c r="D146" s="36" t="s">
        <v>566</v>
      </c>
    </row>
    <row r="147" spans="1:4">
      <c r="D147" s="36" t="s">
        <v>568</v>
      </c>
    </row>
    <row r="148" spans="1:4">
      <c r="D148" s="36" t="s">
        <v>570</v>
      </c>
    </row>
    <row r="149" spans="1:4">
      <c r="D149" s="36" t="s">
        <v>572</v>
      </c>
    </row>
    <row r="150" spans="1:4">
      <c r="D150" s="36" t="s">
        <v>574</v>
      </c>
    </row>
    <row r="151" spans="1:4">
      <c r="D151" s="36" t="s">
        <v>576</v>
      </c>
    </row>
    <row r="152" spans="1:4">
      <c r="D152" s="353" t="s">
        <v>399</v>
      </c>
    </row>
    <row r="153" spans="1:4">
      <c r="A153" s="283"/>
      <c r="B153" s="283"/>
      <c r="C153" s="269"/>
      <c r="D153" s="355"/>
    </row>
    <row r="154" spans="1:4">
      <c r="A154" s="283"/>
      <c r="B154" s="283"/>
      <c r="C154" s="269"/>
      <c r="D154" s="355"/>
    </row>
    <row r="155" spans="1:4">
      <c r="D155" s="36"/>
    </row>
    <row r="156" spans="1:4">
      <c r="D156" s="553" t="s">
        <v>1104</v>
      </c>
    </row>
    <row r="157" spans="1:4">
      <c r="D157" s="36"/>
    </row>
    <row r="158" spans="1:4">
      <c r="D158" s="36" t="s">
        <v>580</v>
      </c>
    </row>
    <row r="159" spans="1:4">
      <c r="D159" s="36" t="s">
        <v>1318</v>
      </c>
    </row>
    <row r="160" spans="1:4">
      <c r="D160" s="89" t="s">
        <v>1320</v>
      </c>
    </row>
    <row r="161" spans="3:4">
      <c r="D161" s="89" t="s">
        <v>343</v>
      </c>
    </row>
    <row r="162" spans="3:4">
      <c r="D162" s="89"/>
    </row>
    <row r="163" spans="3:4">
      <c r="D163" s="353" t="s">
        <v>399</v>
      </c>
    </row>
    <row r="167" spans="3:4">
      <c r="C167" s="276">
        <f>D138+'Prog-II Detalle'!D378+'Prog-III Detalle'!D94</f>
        <v>6806536283.1032028</v>
      </c>
    </row>
  </sheetData>
  <mergeCells count="2">
    <mergeCell ref="A1:D1"/>
    <mergeCell ref="A2:D2"/>
  </mergeCells>
  <phoneticPr fontId="0" type="noConversion"/>
  <printOptions horizontalCentered="1"/>
  <pageMargins left="0.19685039370078741" right="0.19685039370078741" top="0.39370078740157483" bottom="0.39370078740157483" header="0" footer="0"/>
  <pageSetup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382"/>
  <sheetViews>
    <sheetView zoomScaleNormal="100" workbookViewId="0">
      <selection activeCell="G3" sqref="G3"/>
    </sheetView>
  </sheetViews>
  <sheetFormatPr baseColWidth="10" defaultRowHeight="12.75"/>
  <cols>
    <col min="1" max="1" width="21.28515625" style="38" customWidth="1"/>
    <col min="2" max="2" width="18.5703125" style="38" hidden="1" customWidth="1"/>
    <col min="3" max="3" width="53.85546875" style="38" customWidth="1"/>
    <col min="4" max="4" width="21.42578125" style="568" customWidth="1"/>
    <col min="5" max="16384" width="11.42578125" style="37"/>
  </cols>
  <sheetData>
    <row r="1" spans="1:4" ht="18.75" customHeight="1">
      <c r="A1" s="650" t="s">
        <v>360</v>
      </c>
      <c r="B1" s="650"/>
      <c r="C1" s="650"/>
      <c r="D1" s="650"/>
    </row>
    <row r="2" spans="1:4" ht="18" customHeight="1" thickBot="1">
      <c r="A2" s="650" t="str">
        <f>+'Prog-I Detalle'!A2:D2</f>
        <v>PRESUPUESTO ORDINARIO 2012</v>
      </c>
      <c r="B2" s="650"/>
      <c r="C2" s="650"/>
      <c r="D2" s="650"/>
    </row>
    <row r="3" spans="1:4" ht="33.75" customHeight="1" thickBot="1">
      <c r="A3" s="270" t="s">
        <v>623</v>
      </c>
      <c r="B3" s="270"/>
      <c r="C3" s="270" t="s">
        <v>112</v>
      </c>
      <c r="D3" s="564" t="s">
        <v>113</v>
      </c>
    </row>
    <row r="4" spans="1:4">
      <c r="A4" s="482"/>
      <c r="B4" s="491"/>
      <c r="C4" s="483"/>
      <c r="D4" s="565">
        <f>SUM(D5:D377)</f>
        <v>2192093306.1983643</v>
      </c>
    </row>
    <row r="5" spans="1:4" ht="15" customHeight="1">
      <c r="A5" s="562" t="s">
        <v>380</v>
      </c>
      <c r="B5" s="562"/>
      <c r="C5" s="562" t="s">
        <v>401</v>
      </c>
      <c r="D5" s="569">
        <v>19644000</v>
      </c>
    </row>
    <row r="6" spans="1:4" ht="15" customHeight="1">
      <c r="A6" s="40" t="s">
        <v>381</v>
      </c>
      <c r="B6" s="40"/>
      <c r="C6" s="40" t="s">
        <v>361</v>
      </c>
      <c r="D6" s="47">
        <v>1000000</v>
      </c>
    </row>
    <row r="7" spans="1:4" ht="15" customHeight="1">
      <c r="A7" s="476" t="s">
        <v>382</v>
      </c>
      <c r="B7" s="476"/>
      <c r="C7" s="476" t="s">
        <v>1346</v>
      </c>
      <c r="D7" s="566">
        <v>2121552</v>
      </c>
    </row>
    <row r="8" spans="1:4" ht="15" customHeight="1">
      <c r="A8" s="40" t="s">
        <v>383</v>
      </c>
      <c r="B8" s="40"/>
      <c r="C8" s="40" t="s">
        <v>405</v>
      </c>
      <c r="D8" s="47">
        <v>2228719.41123104</v>
      </c>
    </row>
    <row r="9" spans="1:4" ht="15" customHeight="1">
      <c r="A9" s="476" t="s">
        <v>384</v>
      </c>
      <c r="B9" s="476"/>
      <c r="C9" s="476" t="s">
        <v>406</v>
      </c>
      <c r="D9" s="566">
        <v>2025383.0688</v>
      </c>
    </row>
    <row r="10" spans="1:4" ht="15" customHeight="1">
      <c r="A10" s="40" t="s">
        <v>385</v>
      </c>
      <c r="B10" s="40"/>
      <c r="C10" s="40" t="s">
        <v>116</v>
      </c>
      <c r="D10" s="47">
        <v>1964400</v>
      </c>
    </row>
    <row r="11" spans="1:4" ht="15" customHeight="1">
      <c r="A11" s="476" t="s">
        <v>386</v>
      </c>
      <c r="B11" s="476"/>
      <c r="C11" s="476" t="s">
        <v>467</v>
      </c>
      <c r="D11" s="566">
        <v>2474868.4938639998</v>
      </c>
    </row>
    <row r="12" spans="1:4" ht="15" customHeight="1">
      <c r="A12" s="40" t="s">
        <v>387</v>
      </c>
      <c r="B12" s="40"/>
      <c r="C12" s="40" t="s">
        <v>1353</v>
      </c>
      <c r="D12" s="47">
        <v>133776.67534399999</v>
      </c>
    </row>
    <row r="13" spans="1:4" ht="15" customHeight="1">
      <c r="A13" s="476" t="s">
        <v>308</v>
      </c>
      <c r="B13" s="476"/>
      <c r="C13" s="476" t="s">
        <v>379</v>
      </c>
      <c r="D13" s="566">
        <v>1316362.48538496</v>
      </c>
    </row>
    <row r="14" spans="1:4" ht="15" customHeight="1">
      <c r="A14" s="40" t="s">
        <v>309</v>
      </c>
      <c r="B14" s="40"/>
      <c r="C14" s="40" t="s">
        <v>468</v>
      </c>
      <c r="D14" s="47">
        <v>401330.02603199997</v>
      </c>
    </row>
    <row r="15" spans="1:4" ht="15" customHeight="1">
      <c r="A15" s="476" t="s">
        <v>310</v>
      </c>
      <c r="B15" s="476"/>
      <c r="C15" s="476" t="s">
        <v>469</v>
      </c>
      <c r="D15" s="566">
        <v>802660.05206399993</v>
      </c>
    </row>
    <row r="16" spans="1:4" ht="15" customHeight="1">
      <c r="A16" s="40" t="s">
        <v>311</v>
      </c>
      <c r="B16" s="40"/>
      <c r="C16" s="40" t="s">
        <v>1347</v>
      </c>
      <c r="D16" s="47">
        <v>450000</v>
      </c>
    </row>
    <row r="17" spans="1:4" ht="15" customHeight="1">
      <c r="A17" s="476" t="s">
        <v>1051</v>
      </c>
      <c r="B17" s="476"/>
      <c r="C17" s="476" t="s">
        <v>1265</v>
      </c>
      <c r="D17" s="566">
        <v>50000</v>
      </c>
    </row>
    <row r="18" spans="1:4" ht="15" customHeight="1">
      <c r="A18" s="40" t="s">
        <v>0</v>
      </c>
      <c r="B18" s="40"/>
      <c r="C18" s="40" t="s">
        <v>280</v>
      </c>
      <c r="D18" s="47">
        <v>300000</v>
      </c>
    </row>
    <row r="19" spans="1:4" ht="15" customHeight="1">
      <c r="A19" s="476" t="s">
        <v>1</v>
      </c>
      <c r="B19" s="476"/>
      <c r="C19" s="476" t="s">
        <v>273</v>
      </c>
      <c r="D19" s="566">
        <v>125000</v>
      </c>
    </row>
    <row r="20" spans="1:4" ht="15" customHeight="1">
      <c r="A20" s="40" t="s">
        <v>2</v>
      </c>
      <c r="B20" s="40"/>
      <c r="C20" s="40" t="s">
        <v>131</v>
      </c>
      <c r="D20" s="47">
        <v>1000000</v>
      </c>
    </row>
    <row r="21" spans="1:4" ht="15" customHeight="1">
      <c r="A21" s="476" t="s">
        <v>1049</v>
      </c>
      <c r="B21" s="476"/>
      <c r="C21" s="476" t="s">
        <v>535</v>
      </c>
      <c r="D21" s="566">
        <v>150000</v>
      </c>
    </row>
    <row r="22" spans="1:4" ht="15" customHeight="1">
      <c r="A22" s="40" t="s">
        <v>1050</v>
      </c>
      <c r="B22" s="40"/>
      <c r="C22" s="40" t="s">
        <v>438</v>
      </c>
      <c r="D22" s="47">
        <v>1337766.7534400001</v>
      </c>
    </row>
    <row r="23" spans="1:4" ht="27.75" customHeight="1">
      <c r="A23" s="476" t="s">
        <v>1050</v>
      </c>
      <c r="B23" s="476"/>
      <c r="C23" s="476" t="s">
        <v>438</v>
      </c>
      <c r="D23" s="566">
        <v>544000</v>
      </c>
    </row>
    <row r="24" spans="1:4" ht="15" customHeight="1">
      <c r="A24" s="562" t="s">
        <v>1052</v>
      </c>
      <c r="B24" s="562"/>
      <c r="C24" s="562" t="s">
        <v>401</v>
      </c>
      <c r="D24" s="569">
        <v>94596000</v>
      </c>
    </row>
    <row r="25" spans="1:4" ht="15" customHeight="1">
      <c r="A25" s="476" t="s">
        <v>1053</v>
      </c>
      <c r="B25" s="476"/>
      <c r="C25" s="476" t="s">
        <v>361</v>
      </c>
      <c r="D25" s="566">
        <v>11746800</v>
      </c>
    </row>
    <row r="26" spans="1:4" ht="15" customHeight="1">
      <c r="A26" s="40" t="s">
        <v>1054</v>
      </c>
      <c r="B26" s="40"/>
      <c r="C26" s="40" t="s">
        <v>402</v>
      </c>
      <c r="D26" s="47">
        <v>4000000</v>
      </c>
    </row>
    <row r="27" spans="1:4" ht="15" customHeight="1">
      <c r="A27" s="476" t="s">
        <v>233</v>
      </c>
      <c r="B27" s="476"/>
      <c r="C27" s="476" t="s">
        <v>319</v>
      </c>
      <c r="D27" s="566">
        <v>1500000</v>
      </c>
    </row>
    <row r="28" spans="1:4" ht="15" customHeight="1">
      <c r="A28" s="40" t="s">
        <v>1055</v>
      </c>
      <c r="B28" s="40"/>
      <c r="C28" s="40" t="s">
        <v>1346</v>
      </c>
      <c r="D28" s="47">
        <v>17771904</v>
      </c>
    </row>
    <row r="29" spans="1:4" ht="15" customHeight="1">
      <c r="A29" s="476" t="s">
        <v>1056</v>
      </c>
      <c r="B29" s="476"/>
      <c r="C29" s="476" t="s">
        <v>378</v>
      </c>
      <c r="D29" s="566">
        <v>12533691.97515008</v>
      </c>
    </row>
    <row r="30" spans="1:4" ht="15" customHeight="1">
      <c r="A30" s="40" t="s">
        <v>1057</v>
      </c>
      <c r="B30" s="40"/>
      <c r="C30" s="40" t="s">
        <v>635</v>
      </c>
      <c r="D30" s="47">
        <v>11390185.4976</v>
      </c>
    </row>
    <row r="31" spans="1:4" ht="15" customHeight="1">
      <c r="A31" s="476" t="s">
        <v>1058</v>
      </c>
      <c r="B31" s="476"/>
      <c r="C31" s="476" t="s">
        <v>116</v>
      </c>
      <c r="D31" s="566">
        <v>9459600</v>
      </c>
    </row>
    <row r="32" spans="1:4" ht="15" customHeight="1">
      <c r="A32" s="40" t="s">
        <v>1059</v>
      </c>
      <c r="B32" s="40"/>
      <c r="C32" s="40" t="s">
        <v>1223</v>
      </c>
      <c r="D32" s="47">
        <v>13917965.278527999</v>
      </c>
    </row>
    <row r="33" spans="1:4" ht="15" customHeight="1">
      <c r="A33" s="476" t="s">
        <v>1060</v>
      </c>
      <c r="B33" s="476"/>
      <c r="C33" s="476" t="s">
        <v>355</v>
      </c>
      <c r="D33" s="566">
        <v>752322.44748799992</v>
      </c>
    </row>
    <row r="34" spans="1:4" ht="15" customHeight="1">
      <c r="A34" s="40" t="s">
        <v>1061</v>
      </c>
      <c r="B34" s="40"/>
      <c r="C34" s="40" t="s">
        <v>356</v>
      </c>
      <c r="D34" s="47">
        <v>7402852.8832819192</v>
      </c>
    </row>
    <row r="35" spans="1:4" ht="15" customHeight="1">
      <c r="A35" s="476" t="s">
        <v>643</v>
      </c>
      <c r="B35" s="476"/>
      <c r="C35" s="476" t="s">
        <v>1225</v>
      </c>
      <c r="D35" s="566">
        <v>2256967.342464</v>
      </c>
    </row>
    <row r="36" spans="1:4" ht="15" customHeight="1">
      <c r="A36" s="40" t="s">
        <v>644</v>
      </c>
      <c r="B36" s="40"/>
      <c r="C36" s="40" t="s">
        <v>1224</v>
      </c>
      <c r="D36" s="47">
        <v>4513934.684928</v>
      </c>
    </row>
    <row r="37" spans="1:4">
      <c r="A37" s="476" t="s">
        <v>645</v>
      </c>
      <c r="B37" s="476"/>
      <c r="C37" s="476" t="s">
        <v>533</v>
      </c>
      <c r="D37" s="566">
        <v>10000000</v>
      </c>
    </row>
    <row r="38" spans="1:4">
      <c r="A38" s="40" t="s">
        <v>646</v>
      </c>
      <c r="B38" s="40"/>
      <c r="C38" s="40" t="s">
        <v>1226</v>
      </c>
      <c r="D38" s="47">
        <v>169000000</v>
      </c>
    </row>
    <row r="39" spans="1:4">
      <c r="A39" s="476" t="s">
        <v>647</v>
      </c>
      <c r="B39" s="476"/>
      <c r="C39" s="476" t="s">
        <v>1347</v>
      </c>
      <c r="D39" s="566">
        <v>13750000</v>
      </c>
    </row>
    <row r="40" spans="1:4">
      <c r="A40" s="40" t="s">
        <v>648</v>
      </c>
      <c r="B40" s="40"/>
      <c r="C40" s="40" t="s">
        <v>1266</v>
      </c>
      <c r="D40" s="47">
        <v>35000000</v>
      </c>
    </row>
    <row r="41" spans="1:4">
      <c r="A41" s="476" t="s">
        <v>649</v>
      </c>
      <c r="B41" s="476"/>
      <c r="C41" s="476" t="s">
        <v>1267</v>
      </c>
      <c r="D41" s="566">
        <v>200000</v>
      </c>
    </row>
    <row r="42" spans="1:4">
      <c r="A42" s="40" t="s">
        <v>650</v>
      </c>
      <c r="B42" s="40"/>
      <c r="C42" s="40" t="s">
        <v>38</v>
      </c>
      <c r="D42" s="47">
        <v>300000</v>
      </c>
    </row>
    <row r="43" spans="1:4">
      <c r="A43" s="476" t="s">
        <v>760</v>
      </c>
      <c r="B43" s="476"/>
      <c r="C43" s="476" t="s">
        <v>903</v>
      </c>
      <c r="D43" s="566">
        <v>500000</v>
      </c>
    </row>
    <row r="44" spans="1:4">
      <c r="A44" s="40" t="s">
        <v>761</v>
      </c>
      <c r="B44" s="40"/>
      <c r="C44" s="40" t="s">
        <v>1276</v>
      </c>
      <c r="D44" s="47">
        <v>50000000</v>
      </c>
    </row>
    <row r="45" spans="1:4" ht="18" customHeight="1">
      <c r="A45" s="476" t="s">
        <v>195</v>
      </c>
      <c r="B45" s="476"/>
      <c r="C45" s="476" t="s">
        <v>1072</v>
      </c>
      <c r="D45" s="566">
        <v>3200000</v>
      </c>
    </row>
    <row r="46" spans="1:4" ht="18" customHeight="1">
      <c r="A46" s="40" t="s">
        <v>196</v>
      </c>
      <c r="B46" s="40"/>
      <c r="C46" s="40" t="s">
        <v>551</v>
      </c>
      <c r="D46" s="47">
        <v>100000</v>
      </c>
    </row>
    <row r="47" spans="1:4" ht="18" customHeight="1">
      <c r="A47" s="476" t="s">
        <v>197</v>
      </c>
      <c r="B47" s="476"/>
      <c r="C47" s="476" t="s">
        <v>280</v>
      </c>
      <c r="D47" s="566">
        <v>1000000</v>
      </c>
    </row>
    <row r="48" spans="1:4">
      <c r="A48" s="40" t="s">
        <v>762</v>
      </c>
      <c r="B48" s="40"/>
      <c r="C48" s="40" t="s">
        <v>909</v>
      </c>
      <c r="D48" s="47">
        <v>12000000</v>
      </c>
    </row>
    <row r="49" spans="1:4">
      <c r="A49" s="476" t="s">
        <v>199</v>
      </c>
      <c r="B49" s="476"/>
      <c r="C49" s="476" t="s">
        <v>513</v>
      </c>
      <c r="D49" s="566">
        <v>150000</v>
      </c>
    </row>
    <row r="50" spans="1:4">
      <c r="A50" s="40" t="s">
        <v>198</v>
      </c>
      <c r="B50" s="40"/>
      <c r="C50" s="40" t="s">
        <v>442</v>
      </c>
      <c r="D50" s="47">
        <v>100000</v>
      </c>
    </row>
    <row r="51" spans="1:4">
      <c r="A51" s="476" t="s">
        <v>763</v>
      </c>
      <c r="B51" s="476"/>
      <c r="C51" s="476" t="s">
        <v>502</v>
      </c>
      <c r="D51" s="566">
        <v>500000</v>
      </c>
    </row>
    <row r="52" spans="1:4">
      <c r="A52" s="40" t="s">
        <v>764</v>
      </c>
      <c r="B52" s="40"/>
      <c r="C52" s="40" t="s">
        <v>131</v>
      </c>
      <c r="D52" s="47">
        <v>1500000</v>
      </c>
    </row>
    <row r="53" spans="1:4">
      <c r="A53" s="476" t="s">
        <v>765</v>
      </c>
      <c r="B53" s="476"/>
      <c r="C53" s="476" t="s">
        <v>535</v>
      </c>
      <c r="D53" s="566">
        <v>1000000</v>
      </c>
    </row>
    <row r="54" spans="1:4">
      <c r="A54" s="40" t="s">
        <v>766</v>
      </c>
      <c r="B54" s="40"/>
      <c r="C54" s="40" t="s">
        <v>913</v>
      </c>
      <c r="D54" s="47">
        <v>193074.07727698947</v>
      </c>
    </row>
    <row r="55" spans="1:4">
      <c r="A55" s="476" t="s">
        <v>767</v>
      </c>
      <c r="B55" s="476"/>
      <c r="C55" s="476" t="s">
        <v>936</v>
      </c>
      <c r="D55" s="566">
        <v>29058515.809999999</v>
      </c>
    </row>
    <row r="56" spans="1:4">
      <c r="A56" s="40" t="s">
        <v>767</v>
      </c>
      <c r="B56" s="40"/>
      <c r="C56" s="40" t="s">
        <v>936</v>
      </c>
      <c r="D56" s="47">
        <v>33675520.590000004</v>
      </c>
    </row>
    <row r="57" spans="1:4">
      <c r="A57" s="476" t="s">
        <v>768</v>
      </c>
      <c r="B57" s="476"/>
      <c r="C57" s="476" t="s">
        <v>438</v>
      </c>
      <c r="D57" s="566">
        <v>7523224.4699999997</v>
      </c>
    </row>
    <row r="58" spans="1:4" ht="31.5" customHeight="1">
      <c r="A58" s="40" t="s">
        <v>768</v>
      </c>
      <c r="B58" s="40"/>
      <c r="C58" s="40" t="s">
        <v>438</v>
      </c>
      <c r="D58" s="47">
        <v>4700000</v>
      </c>
    </row>
    <row r="59" spans="1:4">
      <c r="A59" s="476" t="s">
        <v>625</v>
      </c>
      <c r="B59" s="476"/>
      <c r="C59" s="476" t="s">
        <v>439</v>
      </c>
      <c r="D59" s="566">
        <v>713810.38</v>
      </c>
    </row>
    <row r="60" spans="1:4">
      <c r="A60" s="40" t="s">
        <v>769</v>
      </c>
      <c r="B60" s="40"/>
      <c r="C60" s="40" t="s">
        <v>510</v>
      </c>
      <c r="D60" s="47">
        <v>4290535.05</v>
      </c>
    </row>
    <row r="61" spans="1:4">
      <c r="A61" s="476" t="s">
        <v>770</v>
      </c>
      <c r="B61" s="476"/>
      <c r="C61" s="476" t="s">
        <v>935</v>
      </c>
      <c r="D61" s="566">
        <v>54003969.539999999</v>
      </c>
    </row>
    <row r="62" spans="1:4">
      <c r="A62" s="40" t="s">
        <v>770</v>
      </c>
      <c r="B62" s="40"/>
      <c r="C62" s="40" t="s">
        <v>935</v>
      </c>
      <c r="D62" s="47">
        <v>1779725.97</v>
      </c>
    </row>
    <row r="63" spans="1:4" ht="15" customHeight="1">
      <c r="A63" s="562" t="s">
        <v>771</v>
      </c>
      <c r="B63" s="562"/>
      <c r="C63" s="562" t="s">
        <v>401</v>
      </c>
      <c r="D63" s="569">
        <v>111571200</v>
      </c>
    </row>
    <row r="64" spans="1:4" ht="15" customHeight="1">
      <c r="A64" s="40" t="s">
        <v>772</v>
      </c>
      <c r="B64" s="40"/>
      <c r="C64" s="40" t="s">
        <v>361</v>
      </c>
      <c r="D64" s="47">
        <v>2000000</v>
      </c>
    </row>
    <row r="65" spans="1:4" ht="15" customHeight="1">
      <c r="A65" s="476" t="s">
        <v>773</v>
      </c>
      <c r="B65" s="476"/>
      <c r="C65" s="476" t="s">
        <v>402</v>
      </c>
      <c r="D65" s="566">
        <v>4000000</v>
      </c>
    </row>
    <row r="66" spans="1:4" ht="15" customHeight="1">
      <c r="A66" s="40" t="s">
        <v>210</v>
      </c>
      <c r="B66" s="40"/>
      <c r="C66" s="40" t="s">
        <v>403</v>
      </c>
      <c r="D66" s="47">
        <v>1148100</v>
      </c>
    </row>
    <row r="67" spans="1:4" ht="15" customHeight="1">
      <c r="A67" s="476" t="s">
        <v>774</v>
      </c>
      <c r="B67" s="476"/>
      <c r="C67" s="476" t="s">
        <v>1346</v>
      </c>
      <c r="D67" s="566">
        <v>23231088</v>
      </c>
    </row>
    <row r="68" spans="1:4" ht="15" customHeight="1">
      <c r="A68" s="40" t="s">
        <v>775</v>
      </c>
      <c r="B68" s="40"/>
      <c r="C68" s="40" t="s">
        <v>405</v>
      </c>
      <c r="D68" s="47">
        <v>13896571.77105036</v>
      </c>
    </row>
    <row r="69" spans="1:4" ht="15" customHeight="1">
      <c r="A69" s="476" t="s">
        <v>776</v>
      </c>
      <c r="B69" s="476"/>
      <c r="C69" s="476" t="s">
        <v>406</v>
      </c>
      <c r="D69" s="566">
        <v>12628723.4892</v>
      </c>
    </row>
    <row r="70" spans="1:4" ht="15" customHeight="1">
      <c r="A70" s="40" t="s">
        <v>777</v>
      </c>
      <c r="B70" s="40"/>
      <c r="C70" s="40" t="s">
        <v>116</v>
      </c>
      <c r="D70" s="47">
        <v>12246480</v>
      </c>
    </row>
    <row r="71" spans="1:4" ht="15" customHeight="1">
      <c r="A71" s="476" t="s">
        <v>894</v>
      </c>
      <c r="B71" s="476"/>
      <c r="C71" s="476" t="s">
        <v>467</v>
      </c>
      <c r="D71" s="566">
        <v>15431367.212750999</v>
      </c>
    </row>
    <row r="72" spans="1:4" ht="15" customHeight="1">
      <c r="A72" s="40" t="s">
        <v>895</v>
      </c>
      <c r="B72" s="40"/>
      <c r="C72" s="40" t="s">
        <v>1353</v>
      </c>
      <c r="D72" s="47">
        <v>834127.95744599996</v>
      </c>
    </row>
    <row r="73" spans="1:4" ht="15" customHeight="1">
      <c r="A73" s="476" t="s">
        <v>896</v>
      </c>
      <c r="B73" s="476"/>
      <c r="C73" s="476" t="s">
        <v>379</v>
      </c>
      <c r="D73" s="566">
        <v>8207819.1012686398</v>
      </c>
    </row>
    <row r="74" spans="1:4" ht="15" customHeight="1">
      <c r="A74" s="40" t="s">
        <v>897</v>
      </c>
      <c r="B74" s="40"/>
      <c r="C74" s="40" t="s">
        <v>468</v>
      </c>
      <c r="D74" s="47">
        <v>2502383.8723379998</v>
      </c>
    </row>
    <row r="75" spans="1:4" ht="15" customHeight="1">
      <c r="A75" s="476" t="s">
        <v>898</v>
      </c>
      <c r="B75" s="476"/>
      <c r="C75" s="476" t="s">
        <v>469</v>
      </c>
      <c r="D75" s="566">
        <v>5004767.7446759995</v>
      </c>
    </row>
    <row r="76" spans="1:4" ht="15" customHeight="1">
      <c r="A76" s="40" t="s">
        <v>899</v>
      </c>
      <c r="B76" s="40"/>
      <c r="C76" s="40" t="s">
        <v>533</v>
      </c>
      <c r="D76" s="47">
        <v>25000000</v>
      </c>
    </row>
    <row r="77" spans="1:4" ht="15" customHeight="1">
      <c r="A77" s="476" t="s">
        <v>200</v>
      </c>
      <c r="B77" s="476"/>
      <c r="C77" s="476" t="s">
        <v>1071</v>
      </c>
      <c r="D77" s="566">
        <v>500000</v>
      </c>
    </row>
    <row r="78" spans="1:4">
      <c r="A78" s="40" t="s">
        <v>1323</v>
      </c>
      <c r="B78" s="40"/>
      <c r="C78" s="40" t="s">
        <v>1347</v>
      </c>
      <c r="D78" s="47">
        <v>6000000</v>
      </c>
    </row>
    <row r="79" spans="1:4">
      <c r="A79" s="476" t="s">
        <v>1263</v>
      </c>
      <c r="B79" s="476"/>
      <c r="C79" s="476" t="s">
        <v>1266</v>
      </c>
      <c r="D79" s="566">
        <v>15000000</v>
      </c>
    </row>
    <row r="80" spans="1:4">
      <c r="A80" s="40" t="s">
        <v>1407</v>
      </c>
      <c r="B80" s="40"/>
      <c r="C80" s="40" t="s">
        <v>1406</v>
      </c>
      <c r="D80" s="47">
        <v>500000</v>
      </c>
    </row>
    <row r="81" spans="1:4">
      <c r="A81" s="476" t="s">
        <v>1408</v>
      </c>
      <c r="B81" s="476"/>
      <c r="C81" s="476" t="s">
        <v>1120</v>
      </c>
      <c r="D81" s="566">
        <v>150000</v>
      </c>
    </row>
    <row r="82" spans="1:4" ht="15" customHeight="1">
      <c r="A82" s="40" t="s">
        <v>1324</v>
      </c>
      <c r="B82" s="40"/>
      <c r="C82" s="40" t="s">
        <v>1276</v>
      </c>
      <c r="D82" s="47">
        <v>25000000</v>
      </c>
    </row>
    <row r="83" spans="1:4" ht="15" customHeight="1">
      <c r="A83" s="476" t="s">
        <v>709</v>
      </c>
      <c r="B83" s="476"/>
      <c r="C83" s="476" t="s">
        <v>1072</v>
      </c>
      <c r="D83" s="566">
        <v>2500000</v>
      </c>
    </row>
    <row r="84" spans="1:4" ht="15" customHeight="1">
      <c r="A84" s="40" t="s">
        <v>211</v>
      </c>
      <c r="B84" s="40"/>
      <c r="C84" s="40" t="s">
        <v>1001</v>
      </c>
      <c r="D84" s="47">
        <v>15000000</v>
      </c>
    </row>
    <row r="85" spans="1:4" ht="15" customHeight="1">
      <c r="A85" s="476" t="s">
        <v>212</v>
      </c>
      <c r="B85" s="476"/>
      <c r="C85" s="476" t="s">
        <v>875</v>
      </c>
      <c r="D85" s="566">
        <v>50000000</v>
      </c>
    </row>
    <row r="86" spans="1:4" ht="15" customHeight="1">
      <c r="A86" s="40" t="s">
        <v>213</v>
      </c>
      <c r="B86" s="40"/>
      <c r="C86" s="40" t="s">
        <v>534</v>
      </c>
      <c r="D86" s="47">
        <v>3000000</v>
      </c>
    </row>
    <row r="87" spans="1:4" ht="15" customHeight="1">
      <c r="A87" s="476" t="s">
        <v>194</v>
      </c>
      <c r="B87" s="476"/>
      <c r="C87" s="476" t="s">
        <v>1003</v>
      </c>
      <c r="D87" s="566">
        <v>14250000</v>
      </c>
    </row>
    <row r="88" spans="1:4" ht="15" customHeight="1">
      <c r="A88" s="40" t="s">
        <v>214</v>
      </c>
      <c r="B88" s="40"/>
      <c r="C88" s="40" t="s">
        <v>822</v>
      </c>
      <c r="D88" s="47">
        <v>5000000</v>
      </c>
    </row>
    <row r="89" spans="1:4" ht="15" customHeight="1">
      <c r="A89" s="476" t="s">
        <v>1325</v>
      </c>
      <c r="B89" s="476"/>
      <c r="C89" s="476" t="s">
        <v>280</v>
      </c>
      <c r="D89" s="566">
        <v>2500000</v>
      </c>
    </row>
    <row r="90" spans="1:4" ht="15" customHeight="1">
      <c r="A90" s="40" t="s">
        <v>1326</v>
      </c>
      <c r="B90" s="40"/>
      <c r="C90" s="40" t="s">
        <v>909</v>
      </c>
      <c r="D90" s="47">
        <v>12000000</v>
      </c>
    </row>
    <row r="91" spans="1:4" ht="15" customHeight="1">
      <c r="A91" s="476" t="s">
        <v>202</v>
      </c>
      <c r="B91" s="476"/>
      <c r="C91" s="476" t="s">
        <v>513</v>
      </c>
      <c r="D91" s="566">
        <v>100000</v>
      </c>
    </row>
    <row r="92" spans="1:4" ht="15" customHeight="1">
      <c r="A92" s="40" t="s">
        <v>1327</v>
      </c>
      <c r="B92" s="40"/>
      <c r="C92" s="40" t="s">
        <v>273</v>
      </c>
      <c r="D92" s="47">
        <v>500000</v>
      </c>
    </row>
    <row r="93" spans="1:4" ht="15" customHeight="1">
      <c r="A93" s="476" t="s">
        <v>201</v>
      </c>
      <c r="B93" s="476"/>
      <c r="C93" s="476" t="s">
        <v>442</v>
      </c>
      <c r="D93" s="566">
        <v>100000</v>
      </c>
    </row>
    <row r="94" spans="1:4" ht="15" customHeight="1">
      <c r="A94" s="40" t="s">
        <v>1328</v>
      </c>
      <c r="B94" s="40"/>
      <c r="C94" s="40" t="s">
        <v>131</v>
      </c>
      <c r="D94" s="47">
        <v>500000</v>
      </c>
    </row>
    <row r="95" spans="1:4">
      <c r="A95" s="476" t="s">
        <v>1329</v>
      </c>
      <c r="B95" s="476"/>
      <c r="C95" s="476" t="s">
        <v>535</v>
      </c>
      <c r="D95" s="566">
        <v>1170000</v>
      </c>
    </row>
    <row r="96" spans="1:4">
      <c r="A96" s="40" t="s">
        <v>143</v>
      </c>
      <c r="B96" s="40"/>
      <c r="C96" s="40" t="s">
        <v>936</v>
      </c>
      <c r="D96" s="47">
        <v>33675520.595136493</v>
      </c>
    </row>
    <row r="97" spans="1:4">
      <c r="A97" s="476" t="s">
        <v>182</v>
      </c>
      <c r="B97" s="476"/>
      <c r="C97" s="476" t="s">
        <v>438</v>
      </c>
      <c r="D97" s="566">
        <v>8341279.5744599998</v>
      </c>
    </row>
    <row r="98" spans="1:4">
      <c r="A98" s="40" t="s">
        <v>182</v>
      </c>
      <c r="B98" s="40"/>
      <c r="C98" s="40" t="s">
        <v>438</v>
      </c>
      <c r="D98" s="47">
        <v>5000000</v>
      </c>
    </row>
    <row r="99" spans="1:4">
      <c r="A99" s="476" t="s">
        <v>144</v>
      </c>
      <c r="B99" s="476"/>
      <c r="C99" s="476" t="s">
        <v>935</v>
      </c>
      <c r="D99" s="566">
        <v>1779725.97</v>
      </c>
    </row>
    <row r="100" spans="1:4" ht="15" customHeight="1">
      <c r="A100" s="562" t="s">
        <v>183</v>
      </c>
      <c r="B100" s="562"/>
      <c r="C100" s="562" t="s">
        <v>401</v>
      </c>
      <c r="D100" s="569">
        <v>14846400</v>
      </c>
    </row>
    <row r="101" spans="1:4" ht="15" customHeight="1">
      <c r="A101" s="476" t="s">
        <v>221</v>
      </c>
      <c r="B101" s="476"/>
      <c r="C101" s="476" t="s">
        <v>361</v>
      </c>
      <c r="D101" s="566">
        <v>750000</v>
      </c>
    </row>
    <row r="102" spans="1:4" ht="15" customHeight="1">
      <c r="A102" s="40" t="s">
        <v>184</v>
      </c>
      <c r="B102" s="40"/>
      <c r="C102" s="40" t="s">
        <v>403</v>
      </c>
      <c r="D102" s="47">
        <v>3711600</v>
      </c>
    </row>
    <row r="103" spans="1:4" ht="15" customHeight="1">
      <c r="A103" s="476" t="s">
        <v>185</v>
      </c>
      <c r="B103" s="476"/>
      <c r="C103" s="476" t="s">
        <v>1346</v>
      </c>
      <c r="D103" s="566">
        <v>2040959.9999999998</v>
      </c>
    </row>
    <row r="104" spans="1:4" ht="15" customHeight="1">
      <c r="A104" s="40" t="s">
        <v>186</v>
      </c>
      <c r="B104" s="40"/>
      <c r="C104" s="40" t="s">
        <v>405</v>
      </c>
      <c r="D104" s="47">
        <v>2057815.8642719998</v>
      </c>
    </row>
    <row r="105" spans="1:4" ht="15" customHeight="1">
      <c r="A105" s="476" t="s">
        <v>187</v>
      </c>
      <c r="B105" s="476"/>
      <c r="C105" s="476" t="s">
        <v>406</v>
      </c>
      <c r="D105" s="566">
        <v>1870071.84</v>
      </c>
    </row>
    <row r="106" spans="1:4" ht="15" customHeight="1">
      <c r="A106" s="40" t="s">
        <v>188</v>
      </c>
      <c r="B106" s="40"/>
      <c r="C106" s="40" t="s">
        <v>116</v>
      </c>
      <c r="D106" s="47">
        <v>1484640</v>
      </c>
    </row>
    <row r="107" spans="1:4" ht="15" customHeight="1">
      <c r="A107" s="476" t="s">
        <v>189</v>
      </c>
      <c r="B107" s="476"/>
      <c r="C107" s="476" t="s">
        <v>467</v>
      </c>
      <c r="D107" s="566">
        <v>2285089.6452000001</v>
      </c>
    </row>
    <row r="108" spans="1:4" ht="15" customHeight="1">
      <c r="A108" s="40" t="s">
        <v>190</v>
      </c>
      <c r="B108" s="40"/>
      <c r="C108" s="40" t="s">
        <v>1353</v>
      </c>
      <c r="D108" s="47">
        <v>123518.35920000001</v>
      </c>
    </row>
    <row r="109" spans="1:4" ht="15" customHeight="1">
      <c r="A109" s="476" t="s">
        <v>191</v>
      </c>
      <c r="B109" s="476"/>
      <c r="C109" s="476" t="s">
        <v>379</v>
      </c>
      <c r="D109" s="566">
        <v>1215420.6545279999</v>
      </c>
    </row>
    <row r="110" spans="1:4" ht="15" customHeight="1">
      <c r="A110" s="40" t="s">
        <v>1204</v>
      </c>
      <c r="B110" s="40"/>
      <c r="C110" s="40" t="s">
        <v>468</v>
      </c>
      <c r="D110" s="47">
        <v>370555.07759999996</v>
      </c>
    </row>
    <row r="111" spans="1:4" ht="15" customHeight="1">
      <c r="A111" s="476" t="s">
        <v>1205</v>
      </c>
      <c r="B111" s="476"/>
      <c r="C111" s="476" t="s">
        <v>469</v>
      </c>
      <c r="D111" s="566">
        <v>741110.15519999992</v>
      </c>
    </row>
    <row r="112" spans="1:4" ht="15" customHeight="1">
      <c r="A112" s="40" t="s">
        <v>1206</v>
      </c>
      <c r="B112" s="40"/>
      <c r="C112" s="40" t="s">
        <v>338</v>
      </c>
      <c r="D112" s="47">
        <v>900000</v>
      </c>
    </row>
    <row r="113" spans="1:4" ht="15" customHeight="1">
      <c r="A113" s="476" t="s">
        <v>1207</v>
      </c>
      <c r="B113" s="476"/>
      <c r="C113" s="476" t="s">
        <v>963</v>
      </c>
      <c r="D113" s="566">
        <v>350000</v>
      </c>
    </row>
    <row r="114" spans="1:4" ht="15" customHeight="1">
      <c r="A114" s="40" t="s">
        <v>1208</v>
      </c>
      <c r="B114" s="40"/>
      <c r="C114" s="40" t="s">
        <v>288</v>
      </c>
      <c r="D114" s="47">
        <v>710000</v>
      </c>
    </row>
    <row r="115" spans="1:4" ht="15" customHeight="1">
      <c r="A115" s="476" t="s">
        <v>1209</v>
      </c>
      <c r="B115" s="476"/>
      <c r="C115" s="476" t="s">
        <v>357</v>
      </c>
      <c r="D115" s="566">
        <v>100000</v>
      </c>
    </row>
    <row r="116" spans="1:4" ht="15" customHeight="1">
      <c r="A116" s="40" t="s">
        <v>1210</v>
      </c>
      <c r="B116" s="40"/>
      <c r="C116" s="40" t="s">
        <v>1347</v>
      </c>
      <c r="D116" s="47">
        <v>500000</v>
      </c>
    </row>
    <row r="117" spans="1:4" ht="15" customHeight="1">
      <c r="A117" s="476" t="s">
        <v>203</v>
      </c>
      <c r="B117" s="476"/>
      <c r="C117" s="476" t="s">
        <v>145</v>
      </c>
      <c r="D117" s="566">
        <v>600000</v>
      </c>
    </row>
    <row r="118" spans="1:4" ht="15" customHeight="1">
      <c r="A118" s="40" t="s">
        <v>204</v>
      </c>
      <c r="B118" s="40"/>
      <c r="C118" s="40" t="s">
        <v>1308</v>
      </c>
      <c r="D118" s="47">
        <v>200000</v>
      </c>
    </row>
    <row r="119" spans="1:4" ht="15" customHeight="1">
      <c r="A119" s="476" t="s">
        <v>1211</v>
      </c>
      <c r="B119" s="476"/>
      <c r="C119" s="476" t="s">
        <v>544</v>
      </c>
      <c r="D119" s="566">
        <v>1000000</v>
      </c>
    </row>
    <row r="120" spans="1:4" ht="15" customHeight="1">
      <c r="A120" s="40" t="s">
        <v>1212</v>
      </c>
      <c r="B120" s="40"/>
      <c r="C120" s="40" t="s">
        <v>337</v>
      </c>
      <c r="D120" s="47">
        <v>1000000</v>
      </c>
    </row>
    <row r="121" spans="1:4" ht="15" customHeight="1">
      <c r="A121" s="476" t="s">
        <v>1213</v>
      </c>
      <c r="B121" s="476"/>
      <c r="C121" s="476" t="s">
        <v>1276</v>
      </c>
      <c r="D121" s="566">
        <v>750000</v>
      </c>
    </row>
    <row r="122" spans="1:4" ht="15" customHeight="1">
      <c r="A122" s="40" t="s">
        <v>205</v>
      </c>
      <c r="B122" s="40"/>
      <c r="C122" s="40" t="s">
        <v>1168</v>
      </c>
      <c r="D122" s="47">
        <v>100000</v>
      </c>
    </row>
    <row r="123" spans="1:4" ht="15" customHeight="1">
      <c r="A123" s="476" t="s">
        <v>1214</v>
      </c>
      <c r="B123" s="476"/>
      <c r="C123" s="476" t="s">
        <v>1072</v>
      </c>
      <c r="D123" s="566">
        <v>1600000</v>
      </c>
    </row>
    <row r="124" spans="1:4" ht="15" customHeight="1">
      <c r="A124" s="40" t="s">
        <v>1215</v>
      </c>
      <c r="B124" s="40"/>
      <c r="C124" s="40" t="s">
        <v>1265</v>
      </c>
      <c r="D124" s="47">
        <v>200000</v>
      </c>
    </row>
    <row r="125" spans="1:4" ht="15" customHeight="1">
      <c r="A125" s="476" t="s">
        <v>710</v>
      </c>
      <c r="B125" s="476"/>
      <c r="C125" s="476" t="s">
        <v>1076</v>
      </c>
      <c r="D125" s="566">
        <v>200000</v>
      </c>
    </row>
    <row r="126" spans="1:4" ht="15" customHeight="1">
      <c r="A126" s="40" t="s">
        <v>1216</v>
      </c>
      <c r="B126" s="40"/>
      <c r="C126" s="40" t="s">
        <v>1271</v>
      </c>
      <c r="D126" s="47">
        <v>1500000</v>
      </c>
    </row>
    <row r="127" spans="1:4" ht="15" customHeight="1">
      <c r="A127" s="476" t="s">
        <v>1217</v>
      </c>
      <c r="B127" s="476"/>
      <c r="C127" s="476" t="s">
        <v>1001</v>
      </c>
      <c r="D127" s="566">
        <v>800000</v>
      </c>
    </row>
    <row r="128" spans="1:4" ht="15" customHeight="1">
      <c r="A128" s="40" t="s">
        <v>1218</v>
      </c>
      <c r="B128" s="40"/>
      <c r="C128" s="40" t="s">
        <v>875</v>
      </c>
      <c r="D128" s="47">
        <v>4000000</v>
      </c>
    </row>
    <row r="129" spans="1:4" ht="15" customHeight="1">
      <c r="A129" s="476" t="s">
        <v>1136</v>
      </c>
      <c r="B129" s="476"/>
      <c r="C129" s="476" t="s">
        <v>551</v>
      </c>
      <c r="D129" s="566">
        <v>3000000</v>
      </c>
    </row>
    <row r="130" spans="1:4" ht="15" customHeight="1">
      <c r="A130" s="40" t="s">
        <v>1137</v>
      </c>
      <c r="B130" s="40"/>
      <c r="C130" s="40" t="s">
        <v>280</v>
      </c>
      <c r="D130" s="47">
        <v>350000</v>
      </c>
    </row>
    <row r="131" spans="1:4" ht="15" customHeight="1">
      <c r="A131" s="476" t="s">
        <v>1138</v>
      </c>
      <c r="B131" s="476"/>
      <c r="C131" s="476" t="s">
        <v>909</v>
      </c>
      <c r="D131" s="566">
        <v>200000</v>
      </c>
    </row>
    <row r="132" spans="1:4" ht="15" customHeight="1">
      <c r="A132" s="40" t="s">
        <v>206</v>
      </c>
      <c r="B132" s="40"/>
      <c r="C132" s="40" t="s">
        <v>207</v>
      </c>
      <c r="D132" s="47">
        <v>100000</v>
      </c>
    </row>
    <row r="133" spans="1:4" ht="15" customHeight="1">
      <c r="A133" s="476" t="s">
        <v>9</v>
      </c>
      <c r="B133" s="476"/>
      <c r="C133" s="476" t="s">
        <v>215</v>
      </c>
      <c r="D133" s="566">
        <v>75000</v>
      </c>
    </row>
    <row r="134" spans="1:4" ht="15" customHeight="1">
      <c r="A134" s="40" t="s">
        <v>1163</v>
      </c>
      <c r="B134" s="40"/>
      <c r="C134" s="40" t="s">
        <v>1164</v>
      </c>
      <c r="D134" s="47">
        <v>250000</v>
      </c>
    </row>
    <row r="135" spans="1:4">
      <c r="A135" s="476" t="s">
        <v>240</v>
      </c>
      <c r="B135" s="476"/>
      <c r="C135" s="476" t="s">
        <v>1011</v>
      </c>
      <c r="D135" s="566">
        <v>750000</v>
      </c>
    </row>
    <row r="136" spans="1:4">
      <c r="A136" s="40" t="s">
        <v>1139</v>
      </c>
      <c r="B136" s="40"/>
      <c r="C136" s="40" t="s">
        <v>438</v>
      </c>
      <c r="D136" s="47">
        <v>1235183.5919999999</v>
      </c>
    </row>
    <row r="137" spans="1:4">
      <c r="A137" s="476" t="s">
        <v>1139</v>
      </c>
      <c r="B137" s="476"/>
      <c r="C137" s="476" t="s">
        <v>438</v>
      </c>
      <c r="D137" s="566">
        <v>500000</v>
      </c>
    </row>
    <row r="138" spans="1:4" ht="15" customHeight="1">
      <c r="A138" s="562" t="s">
        <v>1140</v>
      </c>
      <c r="B138" s="562"/>
      <c r="C138" s="562" t="s">
        <v>286</v>
      </c>
      <c r="D138" s="569">
        <v>15715200</v>
      </c>
    </row>
    <row r="139" spans="1:4" ht="15" customHeight="1">
      <c r="A139" s="476" t="s">
        <v>1141</v>
      </c>
      <c r="B139" s="476"/>
      <c r="C139" s="476" t="s">
        <v>361</v>
      </c>
      <c r="D139" s="566">
        <v>750000</v>
      </c>
    </row>
    <row r="140" spans="1:4" ht="15" customHeight="1">
      <c r="A140" s="40" t="s">
        <v>1142</v>
      </c>
      <c r="B140" s="40"/>
      <c r="C140" s="40" t="s">
        <v>1346</v>
      </c>
      <c r="D140" s="47">
        <v>1492944</v>
      </c>
    </row>
    <row r="141" spans="1:4" ht="15" customHeight="1">
      <c r="A141" s="476" t="s">
        <v>1143</v>
      </c>
      <c r="B141" s="476"/>
      <c r="C141" s="476" t="s">
        <v>405</v>
      </c>
      <c r="D141" s="566">
        <v>1760057.65201728</v>
      </c>
    </row>
    <row r="142" spans="1:4" ht="15" customHeight="1">
      <c r="A142" s="40" t="s">
        <v>1144</v>
      </c>
      <c r="B142" s="40"/>
      <c r="C142" s="40" t="s">
        <v>406</v>
      </c>
      <c r="D142" s="47">
        <v>1599479.4816000001</v>
      </c>
    </row>
    <row r="143" spans="1:4" ht="15" customHeight="1">
      <c r="A143" s="476" t="s">
        <v>1145</v>
      </c>
      <c r="B143" s="476"/>
      <c r="C143" s="476" t="s">
        <v>116</v>
      </c>
      <c r="D143" s="566">
        <v>1571520</v>
      </c>
    </row>
    <row r="144" spans="1:4" ht="15" customHeight="1">
      <c r="A144" s="40" t="s">
        <v>1146</v>
      </c>
      <c r="B144" s="40"/>
      <c r="C144" s="40" t="s">
        <v>467</v>
      </c>
      <c r="D144" s="47">
        <v>1954445.772048</v>
      </c>
    </row>
    <row r="145" spans="1:4" ht="15" customHeight="1">
      <c r="A145" s="476" t="s">
        <v>1147</v>
      </c>
      <c r="B145" s="476"/>
      <c r="C145" s="476" t="s">
        <v>1353</v>
      </c>
      <c r="D145" s="566">
        <v>105645.71740800001</v>
      </c>
    </row>
    <row r="146" spans="1:4" ht="15" customHeight="1">
      <c r="A146" s="40" t="s">
        <v>1148</v>
      </c>
      <c r="B146" s="40"/>
      <c r="C146" s="40" t="s">
        <v>379</v>
      </c>
      <c r="D146" s="47">
        <v>1039553.8592947201</v>
      </c>
    </row>
    <row r="147" spans="1:4" ht="15" customHeight="1">
      <c r="A147" s="476" t="s">
        <v>1149</v>
      </c>
      <c r="B147" s="476"/>
      <c r="C147" s="476" t="s">
        <v>468</v>
      </c>
      <c r="D147" s="566">
        <v>316937.15222400002</v>
      </c>
    </row>
    <row r="148" spans="1:4" ht="15" customHeight="1">
      <c r="A148" s="40" t="s">
        <v>1150</v>
      </c>
      <c r="B148" s="40"/>
      <c r="C148" s="40" t="s">
        <v>469</v>
      </c>
      <c r="D148" s="47">
        <v>633874.30444800004</v>
      </c>
    </row>
    <row r="149" spans="1:4" ht="15" customHeight="1">
      <c r="A149" s="476" t="s">
        <v>10</v>
      </c>
      <c r="B149" s="476"/>
      <c r="C149" s="476" t="s">
        <v>1347</v>
      </c>
      <c r="D149" s="566">
        <v>450000</v>
      </c>
    </row>
    <row r="150" spans="1:4" ht="15" customHeight="1">
      <c r="A150" s="40" t="s">
        <v>1151</v>
      </c>
      <c r="B150" s="40"/>
      <c r="C150" s="40" t="s">
        <v>337</v>
      </c>
      <c r="D150" s="47">
        <v>600000</v>
      </c>
    </row>
    <row r="151" spans="1:4" ht="15" customHeight="1">
      <c r="A151" s="476" t="s">
        <v>1152</v>
      </c>
      <c r="B151" s="476"/>
      <c r="C151" s="476" t="s">
        <v>271</v>
      </c>
      <c r="D151" s="566">
        <v>500000</v>
      </c>
    </row>
    <row r="152" spans="1:4" ht="15" customHeight="1">
      <c r="A152" s="40" t="s">
        <v>1153</v>
      </c>
      <c r="B152" s="40"/>
      <c r="C152" s="40" t="s">
        <v>1276</v>
      </c>
      <c r="D152" s="47">
        <v>1000000</v>
      </c>
    </row>
    <row r="153" spans="1:4" ht="15" customHeight="1">
      <c r="A153" s="476" t="s">
        <v>1154</v>
      </c>
      <c r="B153" s="476"/>
      <c r="C153" s="476" t="s">
        <v>1265</v>
      </c>
      <c r="D153" s="566">
        <v>500000</v>
      </c>
    </row>
    <row r="154" spans="1:4" ht="15" customHeight="1">
      <c r="A154" s="40" t="s">
        <v>1361</v>
      </c>
      <c r="B154" s="40"/>
      <c r="C154" s="40" t="s">
        <v>280</v>
      </c>
      <c r="D154" s="47">
        <v>500000</v>
      </c>
    </row>
    <row r="155" spans="1:4" ht="15" customHeight="1">
      <c r="A155" s="476" t="s">
        <v>1155</v>
      </c>
      <c r="B155" s="476"/>
      <c r="C155" s="476" t="s">
        <v>909</v>
      </c>
      <c r="D155" s="566">
        <v>750000</v>
      </c>
    </row>
    <row r="156" spans="1:4" ht="15" customHeight="1">
      <c r="A156" s="40" t="s">
        <v>1156</v>
      </c>
      <c r="B156" s="40"/>
      <c r="C156" s="40" t="s">
        <v>502</v>
      </c>
      <c r="D156" s="47">
        <v>125000</v>
      </c>
    </row>
    <row r="157" spans="1:4" ht="15" customHeight="1">
      <c r="A157" s="476" t="s">
        <v>1157</v>
      </c>
      <c r="B157" s="476"/>
      <c r="C157" s="476" t="s">
        <v>1170</v>
      </c>
      <c r="D157" s="566">
        <v>1000000</v>
      </c>
    </row>
    <row r="158" spans="1:4" ht="15" customHeight="1">
      <c r="A158" s="40" t="s">
        <v>1158</v>
      </c>
      <c r="B158" s="40"/>
      <c r="C158" s="40" t="s">
        <v>43</v>
      </c>
      <c r="D158" s="47">
        <v>500000</v>
      </c>
    </row>
    <row r="159" spans="1:4" ht="15" customHeight="1">
      <c r="A159" s="476" t="s">
        <v>1159</v>
      </c>
      <c r="B159" s="476"/>
      <c r="C159" s="476" t="s">
        <v>1011</v>
      </c>
      <c r="D159" s="566">
        <v>500000</v>
      </c>
    </row>
    <row r="160" spans="1:4" ht="15" customHeight="1">
      <c r="A160" s="40" t="s">
        <v>1160</v>
      </c>
      <c r="B160" s="40"/>
      <c r="C160" s="40" t="s">
        <v>438</v>
      </c>
      <c r="D160" s="47">
        <v>1056457.17408</v>
      </c>
    </row>
    <row r="161" spans="1:4">
      <c r="A161" s="476" t="s">
        <v>1160</v>
      </c>
      <c r="B161" s="476"/>
      <c r="C161" s="476" t="s">
        <v>438</v>
      </c>
      <c r="D161" s="566">
        <v>500000</v>
      </c>
    </row>
    <row r="162" spans="1:4" ht="15" customHeight="1">
      <c r="A162" s="562" t="s">
        <v>1014</v>
      </c>
      <c r="B162" s="562"/>
      <c r="C162" s="562" t="s">
        <v>115</v>
      </c>
      <c r="D162" s="569">
        <v>0</v>
      </c>
    </row>
    <row r="163" spans="1:4" ht="15" customHeight="1">
      <c r="A163" s="476" t="s">
        <v>222</v>
      </c>
      <c r="B163" s="476"/>
      <c r="C163" s="476" t="s">
        <v>1346</v>
      </c>
      <c r="D163" s="566">
        <v>0</v>
      </c>
    </row>
    <row r="164" spans="1:4" ht="15" customHeight="1">
      <c r="A164" s="40" t="s">
        <v>1016</v>
      </c>
      <c r="B164" s="40"/>
      <c r="C164" s="40" t="s">
        <v>275</v>
      </c>
      <c r="D164" s="47">
        <v>0</v>
      </c>
    </row>
    <row r="165" spans="1:4" ht="15" customHeight="1">
      <c r="A165" s="476" t="s">
        <v>674</v>
      </c>
      <c r="B165" s="476"/>
      <c r="C165" s="476" t="s">
        <v>276</v>
      </c>
      <c r="D165" s="566">
        <v>0</v>
      </c>
    </row>
    <row r="166" spans="1:4" ht="15" customHeight="1">
      <c r="A166" s="40" t="s">
        <v>675</v>
      </c>
      <c r="B166" s="40"/>
      <c r="C166" s="40" t="s">
        <v>441</v>
      </c>
      <c r="D166" s="47">
        <v>0</v>
      </c>
    </row>
    <row r="167" spans="1:4" ht="15" customHeight="1">
      <c r="A167" s="476" t="s">
        <v>676</v>
      </c>
      <c r="B167" s="476"/>
      <c r="C167" s="476" t="s">
        <v>862</v>
      </c>
      <c r="D167" s="566">
        <v>0</v>
      </c>
    </row>
    <row r="168" spans="1:4" ht="15" customHeight="1">
      <c r="A168" s="40" t="s">
        <v>677</v>
      </c>
      <c r="B168" s="40"/>
      <c r="C168" s="40" t="s">
        <v>863</v>
      </c>
      <c r="D168" s="47">
        <v>0</v>
      </c>
    </row>
    <row r="169" spans="1:4" ht="15" customHeight="1">
      <c r="A169" s="476" t="s">
        <v>678</v>
      </c>
      <c r="B169" s="476"/>
      <c r="C169" s="476" t="s">
        <v>944</v>
      </c>
      <c r="D169" s="566">
        <v>0</v>
      </c>
    </row>
    <row r="170" spans="1:4" ht="15" customHeight="1">
      <c r="A170" s="40" t="s">
        <v>679</v>
      </c>
      <c r="B170" s="40"/>
      <c r="C170" s="40" t="s">
        <v>864</v>
      </c>
      <c r="D170" s="47">
        <v>0</v>
      </c>
    </row>
    <row r="171" spans="1:4" ht="15" customHeight="1">
      <c r="A171" s="476" t="s">
        <v>885</v>
      </c>
      <c r="B171" s="476"/>
      <c r="C171" s="476" t="s">
        <v>886</v>
      </c>
      <c r="D171" s="566">
        <v>2500000</v>
      </c>
    </row>
    <row r="172" spans="1:4" ht="15" customHeight="1">
      <c r="A172" s="40" t="s">
        <v>526</v>
      </c>
      <c r="B172" s="40"/>
      <c r="C172" s="40" t="s">
        <v>376</v>
      </c>
      <c r="D172" s="47">
        <v>1000000</v>
      </c>
    </row>
    <row r="173" spans="1:4" ht="15" customHeight="1">
      <c r="A173" s="476" t="s">
        <v>1362</v>
      </c>
      <c r="B173" s="476"/>
      <c r="C173" s="476" t="s">
        <v>338</v>
      </c>
      <c r="D173" s="566">
        <v>1200000</v>
      </c>
    </row>
    <row r="174" spans="1:4" ht="15" customHeight="1">
      <c r="A174" s="40" t="s">
        <v>638</v>
      </c>
      <c r="B174" s="40"/>
      <c r="C174" s="40" t="s">
        <v>963</v>
      </c>
      <c r="D174" s="47">
        <v>1400000</v>
      </c>
    </row>
    <row r="175" spans="1:4" ht="15" customHeight="1">
      <c r="A175" s="476" t="s">
        <v>639</v>
      </c>
      <c r="B175" s="476"/>
      <c r="C175" s="476" t="s">
        <v>497</v>
      </c>
      <c r="D175" s="566">
        <v>1200000</v>
      </c>
    </row>
    <row r="176" spans="1:4" ht="15" customHeight="1">
      <c r="A176" s="40" t="s">
        <v>711</v>
      </c>
      <c r="B176" s="40"/>
      <c r="C176" s="40" t="s">
        <v>712</v>
      </c>
      <c r="D176" s="47">
        <v>1000000</v>
      </c>
    </row>
    <row r="177" spans="1:4" ht="15" customHeight="1">
      <c r="A177" s="476" t="s">
        <v>527</v>
      </c>
      <c r="B177" s="476"/>
      <c r="C177" s="476" t="s">
        <v>377</v>
      </c>
      <c r="D177" s="566">
        <v>1000000</v>
      </c>
    </row>
    <row r="178" spans="1:4" ht="15" customHeight="1">
      <c r="A178" s="40" t="s">
        <v>528</v>
      </c>
      <c r="B178" s="40"/>
      <c r="C178" s="40" t="s">
        <v>1071</v>
      </c>
      <c r="D178" s="47">
        <v>5000000</v>
      </c>
    </row>
    <row r="179" spans="1:4" ht="15" customHeight="1">
      <c r="A179" s="476" t="s">
        <v>671</v>
      </c>
      <c r="B179" s="476"/>
      <c r="C179" s="476" t="s">
        <v>145</v>
      </c>
      <c r="D179" s="566">
        <v>15000000</v>
      </c>
    </row>
    <row r="180" spans="1:4" ht="15" customHeight="1">
      <c r="A180" s="40" t="s">
        <v>684</v>
      </c>
      <c r="B180" s="40"/>
      <c r="C180" s="40" t="s">
        <v>1066</v>
      </c>
      <c r="D180" s="47">
        <v>70000000</v>
      </c>
    </row>
    <row r="181" spans="1:4" ht="15" customHeight="1">
      <c r="A181" s="476" t="s">
        <v>640</v>
      </c>
      <c r="B181" s="476"/>
      <c r="C181" s="476" t="s">
        <v>225</v>
      </c>
      <c r="D181" s="566">
        <v>1500000</v>
      </c>
    </row>
    <row r="182" spans="1:4" ht="15" customHeight="1">
      <c r="A182" s="40" t="s">
        <v>687</v>
      </c>
      <c r="B182" s="40"/>
      <c r="C182" s="40" t="s">
        <v>1347</v>
      </c>
      <c r="D182" s="47">
        <v>1750000</v>
      </c>
    </row>
    <row r="183" spans="1:4" ht="15" customHeight="1">
      <c r="A183" s="476" t="s">
        <v>429</v>
      </c>
      <c r="B183" s="476"/>
      <c r="C183" s="476" t="s">
        <v>430</v>
      </c>
      <c r="D183" s="566">
        <v>2000000</v>
      </c>
    </row>
    <row r="184" spans="1:4" ht="15" customHeight="1">
      <c r="A184" s="40" t="s">
        <v>431</v>
      </c>
      <c r="B184" s="40"/>
      <c r="C184" s="40" t="s">
        <v>544</v>
      </c>
      <c r="D184" s="47">
        <v>2000000</v>
      </c>
    </row>
    <row r="185" spans="1:4" ht="15" customHeight="1">
      <c r="A185" s="476" t="s">
        <v>778</v>
      </c>
      <c r="B185" s="476"/>
      <c r="C185" s="476" t="s">
        <v>1376</v>
      </c>
      <c r="D185" s="566">
        <v>750000</v>
      </c>
    </row>
    <row r="186" spans="1:4" ht="15" customHeight="1">
      <c r="A186" s="40" t="s">
        <v>779</v>
      </c>
      <c r="B186" s="40"/>
      <c r="C186" s="40" t="s">
        <v>780</v>
      </c>
      <c r="D186" s="47">
        <v>500000</v>
      </c>
    </row>
    <row r="187" spans="1:4">
      <c r="A187" s="476" t="s">
        <v>781</v>
      </c>
      <c r="B187" s="476"/>
      <c r="C187" s="476" t="s">
        <v>782</v>
      </c>
      <c r="D187" s="566">
        <v>3250000</v>
      </c>
    </row>
    <row r="188" spans="1:4">
      <c r="A188" s="40" t="s">
        <v>783</v>
      </c>
      <c r="B188" s="40"/>
      <c r="C188" s="40" t="s">
        <v>1276</v>
      </c>
      <c r="D188" s="47">
        <v>200000</v>
      </c>
    </row>
    <row r="189" spans="1:4">
      <c r="A189" s="476" t="s">
        <v>340</v>
      </c>
      <c r="B189" s="476"/>
      <c r="C189" s="476" t="s">
        <v>1072</v>
      </c>
      <c r="D189" s="566">
        <v>750000</v>
      </c>
    </row>
    <row r="190" spans="1:4">
      <c r="A190" s="40" t="s">
        <v>341</v>
      </c>
      <c r="B190" s="40"/>
      <c r="C190" s="40" t="s">
        <v>1271</v>
      </c>
      <c r="D190" s="47">
        <v>3500000</v>
      </c>
    </row>
    <row r="191" spans="1:4">
      <c r="A191" s="476" t="s">
        <v>342</v>
      </c>
      <c r="B191" s="476"/>
      <c r="C191" s="476" t="s">
        <v>442</v>
      </c>
      <c r="D191" s="566">
        <v>750000</v>
      </c>
    </row>
    <row r="192" spans="1:4">
      <c r="A192" s="40" t="s">
        <v>682</v>
      </c>
      <c r="B192" s="40"/>
      <c r="C192" s="40" t="s">
        <v>1013</v>
      </c>
      <c r="D192" s="47">
        <v>750000</v>
      </c>
    </row>
    <row r="193" spans="1:4">
      <c r="A193" s="476" t="s">
        <v>683</v>
      </c>
      <c r="B193" s="476"/>
      <c r="C193" s="476" t="s">
        <v>273</v>
      </c>
      <c r="D193" s="566">
        <v>1000000</v>
      </c>
    </row>
    <row r="194" spans="1:4">
      <c r="A194" s="40" t="s">
        <v>686</v>
      </c>
      <c r="B194" s="40"/>
      <c r="C194" s="40" t="s">
        <v>913</v>
      </c>
      <c r="D194" s="47">
        <v>111702849.65000001</v>
      </c>
    </row>
    <row r="195" spans="1:4">
      <c r="A195" s="476" t="s">
        <v>685</v>
      </c>
      <c r="B195" s="476"/>
      <c r="C195" s="476" t="s">
        <v>438</v>
      </c>
      <c r="D195" s="566">
        <v>0</v>
      </c>
    </row>
    <row r="196" spans="1:4">
      <c r="A196" s="40" t="s">
        <v>685</v>
      </c>
      <c r="B196" s="40"/>
      <c r="C196" s="40" t="s">
        <v>438</v>
      </c>
      <c r="D196" s="47">
        <v>32000</v>
      </c>
    </row>
    <row r="197" spans="1:4" ht="15" customHeight="1">
      <c r="A197" s="476" t="s">
        <v>1015</v>
      </c>
      <c r="B197" s="476"/>
      <c r="C197" s="476" t="s">
        <v>510</v>
      </c>
      <c r="D197" s="566">
        <v>70854278.209959596</v>
      </c>
    </row>
    <row r="198" spans="1:4" ht="37.5" customHeight="1">
      <c r="A198" s="40" t="s">
        <v>1031</v>
      </c>
      <c r="B198" s="40"/>
      <c r="C198" s="40" t="s">
        <v>1029</v>
      </c>
      <c r="D198" s="47">
        <v>7290296.5999999996</v>
      </c>
    </row>
    <row r="199" spans="1:4" ht="15" customHeight="1">
      <c r="A199" s="562" t="s">
        <v>672</v>
      </c>
      <c r="B199" s="562"/>
      <c r="C199" s="562" t="s">
        <v>376</v>
      </c>
      <c r="D199" s="569">
        <v>1500000</v>
      </c>
    </row>
    <row r="200" spans="1:4" ht="15" customHeight="1">
      <c r="A200" s="40" t="s">
        <v>785</v>
      </c>
      <c r="B200" s="40"/>
      <c r="C200" s="40" t="s">
        <v>1066</v>
      </c>
      <c r="D200" s="47">
        <v>1000000</v>
      </c>
    </row>
    <row r="201" spans="1:4" ht="15" customHeight="1">
      <c r="A201" s="476" t="s">
        <v>784</v>
      </c>
      <c r="B201" s="476"/>
      <c r="C201" s="476" t="s">
        <v>849</v>
      </c>
      <c r="D201" s="566">
        <v>1000000</v>
      </c>
    </row>
    <row r="202" spans="1:4" ht="15" customHeight="1">
      <c r="A202" s="40" t="s">
        <v>1161</v>
      </c>
      <c r="B202" s="40"/>
      <c r="C202" s="40" t="s">
        <v>1271</v>
      </c>
      <c r="D202" s="47">
        <v>4000000</v>
      </c>
    </row>
    <row r="203" spans="1:4" ht="15" customHeight="1">
      <c r="A203" s="476" t="s">
        <v>1165</v>
      </c>
      <c r="B203" s="476"/>
      <c r="C203" s="476" t="s">
        <v>280</v>
      </c>
      <c r="D203" s="566">
        <v>1000000</v>
      </c>
    </row>
    <row r="204" spans="1:4" ht="15" customHeight="1">
      <c r="A204" s="40" t="s">
        <v>1162</v>
      </c>
      <c r="B204" s="40"/>
      <c r="C204" s="40" t="s">
        <v>513</v>
      </c>
      <c r="D204" s="47">
        <v>500000</v>
      </c>
    </row>
    <row r="205" spans="1:4" ht="15" customHeight="1">
      <c r="A205" s="476" t="s">
        <v>594</v>
      </c>
      <c r="B205" s="476"/>
      <c r="C205" s="476" t="s">
        <v>998</v>
      </c>
      <c r="D205" s="566">
        <v>2000000</v>
      </c>
    </row>
    <row r="206" spans="1:4" ht="15" customHeight="1">
      <c r="A206" s="40" t="s">
        <v>595</v>
      </c>
      <c r="B206" s="40"/>
      <c r="C206" s="40" t="s">
        <v>339</v>
      </c>
      <c r="D206" s="47">
        <v>1000000</v>
      </c>
    </row>
    <row r="207" spans="1:4" ht="15" customHeight="1">
      <c r="A207" s="476" t="s">
        <v>701</v>
      </c>
      <c r="B207" s="476"/>
      <c r="C207" s="476" t="s">
        <v>1227</v>
      </c>
      <c r="D207" s="566">
        <v>25348928.232826222</v>
      </c>
    </row>
    <row r="208" spans="1:4" ht="15" customHeight="1">
      <c r="A208" s="40" t="s">
        <v>596</v>
      </c>
      <c r="B208" s="40"/>
      <c r="C208" s="40" t="s">
        <v>274</v>
      </c>
      <c r="D208" s="47">
        <v>1500000</v>
      </c>
    </row>
    <row r="209" spans="1:4" ht="15" customHeight="1">
      <c r="A209" s="476" t="s">
        <v>142</v>
      </c>
      <c r="B209" s="476"/>
      <c r="C209" s="476" t="s">
        <v>375</v>
      </c>
      <c r="D209" s="566">
        <v>13089421.998135515</v>
      </c>
    </row>
    <row r="210" spans="1:4" ht="15" customHeight="1">
      <c r="A210" s="562" t="s">
        <v>1340</v>
      </c>
      <c r="B210" s="562"/>
      <c r="C210" s="562" t="s">
        <v>1341</v>
      </c>
      <c r="D210" s="569">
        <v>437326.3</v>
      </c>
    </row>
    <row r="211" spans="1:4" ht="15" customHeight="1">
      <c r="A211" s="476" t="s">
        <v>1342</v>
      </c>
      <c r="B211" s="476"/>
      <c r="C211" s="476" t="s">
        <v>1066</v>
      </c>
      <c r="D211" s="566">
        <v>300000</v>
      </c>
    </row>
    <row r="212" spans="1:4" ht="15" customHeight="1">
      <c r="A212" s="40" t="s">
        <v>1343</v>
      </c>
      <c r="B212" s="40"/>
      <c r="C212" s="40" t="s">
        <v>1271</v>
      </c>
      <c r="D212" s="47">
        <v>250000</v>
      </c>
    </row>
    <row r="213" spans="1:4" ht="15" customHeight="1">
      <c r="A213" s="476" t="s">
        <v>1344</v>
      </c>
      <c r="B213" s="476"/>
      <c r="C213" s="476" t="s">
        <v>1306</v>
      </c>
      <c r="D213" s="566">
        <v>253340</v>
      </c>
    </row>
    <row r="214" spans="1:4" ht="15" customHeight="1">
      <c r="A214" s="562" t="s">
        <v>655</v>
      </c>
      <c r="B214" s="562"/>
      <c r="C214" s="562" t="s">
        <v>401</v>
      </c>
      <c r="D214" s="569">
        <v>48748800</v>
      </c>
    </row>
    <row r="215" spans="1:4" ht="15" customHeight="1">
      <c r="A215" s="476" t="s">
        <v>631</v>
      </c>
      <c r="B215" s="476"/>
      <c r="C215" s="476" t="s">
        <v>361</v>
      </c>
      <c r="D215" s="566">
        <v>1400000</v>
      </c>
    </row>
    <row r="216" spans="1:4" ht="15" customHeight="1">
      <c r="A216" s="40" t="s">
        <v>73</v>
      </c>
      <c r="B216" s="40"/>
      <c r="C216" s="40" t="s">
        <v>403</v>
      </c>
      <c r="D216" s="47">
        <v>1896600</v>
      </c>
    </row>
    <row r="217" spans="1:4" ht="15" customHeight="1">
      <c r="A217" s="476" t="s">
        <v>656</v>
      </c>
      <c r="B217" s="476"/>
      <c r="C217" s="476" t="s">
        <v>1346</v>
      </c>
      <c r="D217" s="566">
        <v>7769808</v>
      </c>
    </row>
    <row r="218" spans="1:4" ht="15" customHeight="1">
      <c r="A218" s="40" t="s">
        <v>657</v>
      </c>
      <c r="B218" s="40"/>
      <c r="C218" s="40" t="s">
        <v>545</v>
      </c>
      <c r="D218" s="47">
        <v>14294280</v>
      </c>
    </row>
    <row r="219" spans="1:4" ht="15" customHeight="1">
      <c r="A219" s="476" t="s">
        <v>658</v>
      </c>
      <c r="B219" s="476"/>
      <c r="C219" s="476" t="s">
        <v>275</v>
      </c>
      <c r="D219" s="566">
        <v>6698998.1337445593</v>
      </c>
    </row>
    <row r="220" spans="1:4" ht="15" customHeight="1">
      <c r="A220" s="40" t="s">
        <v>659</v>
      </c>
      <c r="B220" s="40"/>
      <c r="C220" s="40" t="s">
        <v>276</v>
      </c>
      <c r="D220" s="47">
        <v>6087817.6632000003</v>
      </c>
    </row>
    <row r="221" spans="1:4" ht="15" customHeight="1">
      <c r="A221" s="476" t="s">
        <v>74</v>
      </c>
      <c r="B221" s="476"/>
      <c r="C221" s="476" t="s">
        <v>75</v>
      </c>
      <c r="D221" s="566">
        <v>222840</v>
      </c>
    </row>
    <row r="222" spans="1:4" ht="15" customHeight="1">
      <c r="A222" s="40" t="s">
        <v>660</v>
      </c>
      <c r="B222" s="40"/>
      <c r="C222" s="40" t="s">
        <v>441</v>
      </c>
      <c r="D222" s="47">
        <v>7438863.4738460006</v>
      </c>
    </row>
    <row r="223" spans="1:4" ht="15" customHeight="1">
      <c r="A223" s="476" t="s">
        <v>661</v>
      </c>
      <c r="B223" s="476"/>
      <c r="C223" s="476" t="s">
        <v>862</v>
      </c>
      <c r="D223" s="566">
        <v>402100.72831600002</v>
      </c>
    </row>
    <row r="224" spans="1:4" ht="15" customHeight="1">
      <c r="A224" s="40" t="s">
        <v>882</v>
      </c>
      <c r="B224" s="40"/>
      <c r="C224" s="40" t="s">
        <v>863</v>
      </c>
      <c r="D224" s="47">
        <v>3956671.1666294402</v>
      </c>
    </row>
    <row r="225" spans="1:4" ht="15" customHeight="1">
      <c r="A225" s="476" t="s">
        <v>662</v>
      </c>
      <c r="B225" s="476"/>
      <c r="C225" s="476" t="s">
        <v>944</v>
      </c>
      <c r="D225" s="566">
        <v>1206302.1849480001</v>
      </c>
    </row>
    <row r="226" spans="1:4" ht="15" customHeight="1">
      <c r="A226" s="40" t="s">
        <v>663</v>
      </c>
      <c r="B226" s="40"/>
      <c r="C226" s="40" t="s">
        <v>864</v>
      </c>
      <c r="D226" s="47">
        <v>2412604.3698960003</v>
      </c>
    </row>
    <row r="227" spans="1:4" ht="15" customHeight="1">
      <c r="A227" s="476" t="s">
        <v>786</v>
      </c>
      <c r="B227" s="476"/>
      <c r="C227" s="476" t="s">
        <v>483</v>
      </c>
      <c r="D227" s="566">
        <v>300000</v>
      </c>
    </row>
    <row r="228" spans="1:4" ht="15" customHeight="1">
      <c r="A228" s="40" t="s">
        <v>680</v>
      </c>
      <c r="B228" s="40"/>
      <c r="C228" s="40" t="s">
        <v>1347</v>
      </c>
      <c r="D228" s="47">
        <v>950000</v>
      </c>
    </row>
    <row r="229" spans="1:4" ht="15" customHeight="1">
      <c r="A229" s="476" t="s">
        <v>787</v>
      </c>
      <c r="B229" s="476"/>
      <c r="C229" s="476" t="s">
        <v>788</v>
      </c>
      <c r="D229" s="566">
        <v>700000</v>
      </c>
    </row>
    <row r="230" spans="1:4" ht="15" customHeight="1">
      <c r="A230" s="40" t="s">
        <v>235</v>
      </c>
      <c r="B230" s="40"/>
      <c r="C230" s="40" t="s">
        <v>442</v>
      </c>
      <c r="D230" s="47">
        <v>300000</v>
      </c>
    </row>
    <row r="231" spans="1:4" ht="15" customHeight="1">
      <c r="A231" s="476" t="s">
        <v>681</v>
      </c>
      <c r="B231" s="476"/>
      <c r="C231" s="476" t="s">
        <v>513</v>
      </c>
      <c r="D231" s="566">
        <v>400000</v>
      </c>
    </row>
    <row r="232" spans="1:4" ht="15" customHeight="1">
      <c r="A232" s="40" t="s">
        <v>1221</v>
      </c>
      <c r="B232" s="40"/>
      <c r="C232" s="40" t="s">
        <v>325</v>
      </c>
      <c r="D232" s="47">
        <v>900000</v>
      </c>
    </row>
    <row r="233" spans="1:4" ht="15" customHeight="1">
      <c r="A233" s="476" t="s">
        <v>236</v>
      </c>
      <c r="B233" s="476"/>
      <c r="C233" s="476" t="s">
        <v>237</v>
      </c>
      <c r="D233" s="566">
        <v>100000</v>
      </c>
    </row>
    <row r="234" spans="1:4" ht="15" customHeight="1">
      <c r="A234" s="40" t="s">
        <v>234</v>
      </c>
      <c r="B234" s="40"/>
      <c r="C234" s="40" t="s">
        <v>305</v>
      </c>
      <c r="D234" s="47">
        <v>150000</v>
      </c>
    </row>
    <row r="235" spans="1:4" ht="15" customHeight="1">
      <c r="A235" s="476" t="s">
        <v>1171</v>
      </c>
      <c r="B235" s="476"/>
      <c r="C235" s="476" t="s">
        <v>438</v>
      </c>
      <c r="D235" s="566">
        <v>4021007.2831600006</v>
      </c>
    </row>
    <row r="236" spans="1:4" ht="25.5" customHeight="1">
      <c r="A236" s="40" t="s">
        <v>1171</v>
      </c>
      <c r="B236" s="40"/>
      <c r="C236" s="40" t="s">
        <v>438</v>
      </c>
      <c r="D236" s="47">
        <v>60000</v>
      </c>
    </row>
    <row r="237" spans="1:4" ht="15" customHeight="1">
      <c r="A237" s="562" t="s">
        <v>15</v>
      </c>
      <c r="B237" s="562"/>
      <c r="C237" s="562" t="s">
        <v>357</v>
      </c>
      <c r="D237" s="569">
        <v>1000000</v>
      </c>
    </row>
    <row r="238" spans="1:4">
      <c r="A238" s="40" t="s">
        <v>916</v>
      </c>
      <c r="B238" s="40"/>
      <c r="C238" s="40" t="s">
        <v>968</v>
      </c>
      <c r="D238" s="47">
        <v>1000000</v>
      </c>
    </row>
    <row r="239" spans="1:4">
      <c r="A239" s="476" t="s">
        <v>917</v>
      </c>
      <c r="B239" s="476"/>
      <c r="C239" s="476" t="s">
        <v>181</v>
      </c>
      <c r="D239" s="566">
        <v>1000000</v>
      </c>
    </row>
    <row r="240" spans="1:4">
      <c r="A240" s="40" t="s">
        <v>918</v>
      </c>
      <c r="B240" s="40"/>
      <c r="C240" s="40" t="s">
        <v>546</v>
      </c>
      <c r="D240" s="47">
        <v>1000000</v>
      </c>
    </row>
    <row r="241" spans="1:4">
      <c r="A241" s="476" t="s">
        <v>29</v>
      </c>
      <c r="B241" s="476"/>
      <c r="C241" s="476" t="s">
        <v>1066</v>
      </c>
      <c r="D241" s="566">
        <v>1600000</v>
      </c>
    </row>
    <row r="242" spans="1:4">
      <c r="A242" s="40" t="s">
        <v>29</v>
      </c>
      <c r="B242" s="40"/>
      <c r="C242" s="40" t="s">
        <v>1066</v>
      </c>
      <c r="D242" s="47">
        <v>800000</v>
      </c>
    </row>
    <row r="243" spans="1:4">
      <c r="A243" s="476" t="s">
        <v>30</v>
      </c>
      <c r="B243" s="476"/>
      <c r="C243" s="476" t="s">
        <v>1308</v>
      </c>
      <c r="D243" s="566">
        <v>1500000</v>
      </c>
    </row>
    <row r="244" spans="1:4">
      <c r="A244" s="40" t="s">
        <v>238</v>
      </c>
      <c r="B244" s="40"/>
      <c r="C244" s="40" t="s">
        <v>239</v>
      </c>
      <c r="D244" s="47">
        <v>1200000</v>
      </c>
    </row>
    <row r="245" spans="1:4">
      <c r="A245" s="476" t="s">
        <v>31</v>
      </c>
      <c r="B245" s="476"/>
      <c r="C245" s="476" t="s">
        <v>1048</v>
      </c>
      <c r="D245" s="566">
        <v>750000</v>
      </c>
    </row>
    <row r="246" spans="1:4">
      <c r="A246" s="40" t="s">
        <v>32</v>
      </c>
      <c r="B246" s="40"/>
      <c r="C246" s="40" t="s">
        <v>442</v>
      </c>
      <c r="D246" s="47">
        <v>1500000</v>
      </c>
    </row>
    <row r="247" spans="1:4">
      <c r="A247" s="476" t="s">
        <v>33</v>
      </c>
      <c r="B247" s="476"/>
      <c r="C247" s="476" t="s">
        <v>513</v>
      </c>
      <c r="D247" s="566">
        <v>900000</v>
      </c>
    </row>
    <row r="248" spans="1:4">
      <c r="A248" s="40" t="s">
        <v>34</v>
      </c>
      <c r="B248" s="40"/>
      <c r="C248" s="40" t="s">
        <v>556</v>
      </c>
      <c r="D248" s="47">
        <v>800000</v>
      </c>
    </row>
    <row r="249" spans="1:4">
      <c r="A249" s="476" t="s">
        <v>35</v>
      </c>
      <c r="B249" s="476"/>
      <c r="C249" s="476" t="s">
        <v>359</v>
      </c>
      <c r="D249" s="566">
        <v>100000</v>
      </c>
    </row>
    <row r="250" spans="1:4">
      <c r="A250" s="40" t="s">
        <v>1172</v>
      </c>
      <c r="B250" s="40"/>
      <c r="C250" s="40" t="s">
        <v>1011</v>
      </c>
      <c r="D250" s="47">
        <v>200000</v>
      </c>
    </row>
    <row r="251" spans="1:4">
      <c r="A251" s="476" t="s">
        <v>1173</v>
      </c>
      <c r="B251" s="476"/>
      <c r="C251" s="476" t="s">
        <v>323</v>
      </c>
      <c r="D251" s="566">
        <v>52000000</v>
      </c>
    </row>
    <row r="252" spans="1:4">
      <c r="A252" s="40" t="s">
        <v>1173</v>
      </c>
      <c r="B252" s="40"/>
      <c r="C252" s="40" t="s">
        <v>323</v>
      </c>
      <c r="D252" s="47">
        <v>6000000</v>
      </c>
    </row>
    <row r="253" spans="1:4">
      <c r="A253" s="476" t="s">
        <v>1174</v>
      </c>
      <c r="B253" s="476"/>
      <c r="C253" s="476" t="s">
        <v>289</v>
      </c>
      <c r="D253" s="566">
        <v>18000000</v>
      </c>
    </row>
    <row r="254" spans="1:4" ht="31.5" customHeight="1">
      <c r="A254" s="562" t="s">
        <v>1175</v>
      </c>
      <c r="B254" s="562"/>
      <c r="C254" s="562" t="s">
        <v>376</v>
      </c>
      <c r="D254" s="569">
        <v>1500000</v>
      </c>
    </row>
    <row r="255" spans="1:4">
      <c r="A255" s="476" t="s">
        <v>1176</v>
      </c>
      <c r="B255" s="476"/>
      <c r="C255" s="476" t="s">
        <v>968</v>
      </c>
      <c r="D255" s="566">
        <v>150000</v>
      </c>
    </row>
    <row r="256" spans="1:4">
      <c r="A256" s="40" t="s">
        <v>1177</v>
      </c>
      <c r="B256" s="40"/>
      <c r="C256" s="40" t="s">
        <v>1178</v>
      </c>
      <c r="D256" s="47">
        <v>75000</v>
      </c>
    </row>
    <row r="257" spans="1:4" ht="15" customHeight="1">
      <c r="A257" s="476" t="s">
        <v>1179</v>
      </c>
      <c r="B257" s="476"/>
      <c r="C257" s="476" t="s">
        <v>546</v>
      </c>
      <c r="D257" s="566">
        <v>15000000</v>
      </c>
    </row>
    <row r="258" spans="1:4" ht="15" customHeight="1">
      <c r="A258" s="40" t="s">
        <v>1272</v>
      </c>
      <c r="B258" s="40"/>
      <c r="C258" s="40" t="s">
        <v>1066</v>
      </c>
      <c r="D258" s="47">
        <v>600000</v>
      </c>
    </row>
    <row r="259" spans="1:4" ht="15" customHeight="1">
      <c r="A259" s="476" t="s">
        <v>1273</v>
      </c>
      <c r="B259" s="476"/>
      <c r="C259" s="476" t="s">
        <v>849</v>
      </c>
      <c r="D259" s="566">
        <v>150000</v>
      </c>
    </row>
    <row r="260" spans="1:4" ht="15" customHeight="1">
      <c r="A260" s="40" t="s">
        <v>1274</v>
      </c>
      <c r="B260" s="40"/>
      <c r="C260" s="40" t="s">
        <v>851</v>
      </c>
      <c r="D260" s="47">
        <v>100000</v>
      </c>
    </row>
    <row r="261" spans="1:4" ht="15" customHeight="1">
      <c r="A261" s="476" t="s">
        <v>1275</v>
      </c>
      <c r="B261" s="476"/>
      <c r="C261" s="476" t="s">
        <v>1048</v>
      </c>
      <c r="D261" s="566">
        <v>750000</v>
      </c>
    </row>
    <row r="262" spans="1:4" ht="15" customHeight="1">
      <c r="A262" s="40" t="s">
        <v>424</v>
      </c>
      <c r="B262" s="40"/>
      <c r="C262" s="40" t="s">
        <v>425</v>
      </c>
      <c r="D262" s="47">
        <v>200000</v>
      </c>
    </row>
    <row r="263" spans="1:4" ht="15" customHeight="1">
      <c r="A263" s="476" t="s">
        <v>426</v>
      </c>
      <c r="B263" s="476"/>
      <c r="C263" s="476" t="s">
        <v>513</v>
      </c>
      <c r="D263" s="566">
        <v>100000</v>
      </c>
    </row>
    <row r="264" spans="1:4" ht="15" customHeight="1">
      <c r="A264" s="40" t="s">
        <v>58</v>
      </c>
      <c r="B264" s="40"/>
      <c r="C264" s="40" t="s">
        <v>998</v>
      </c>
      <c r="D264" s="47">
        <v>200000</v>
      </c>
    </row>
    <row r="265" spans="1:4" ht="15" customHeight="1">
      <c r="A265" s="476" t="s">
        <v>59</v>
      </c>
      <c r="B265" s="476"/>
      <c r="C265" s="476" t="s">
        <v>556</v>
      </c>
      <c r="D265" s="566">
        <v>200000</v>
      </c>
    </row>
    <row r="266" spans="1:4" ht="31.5" customHeight="1">
      <c r="A266" s="562" t="s">
        <v>217</v>
      </c>
      <c r="B266" s="562"/>
      <c r="C266" s="562" t="s">
        <v>546</v>
      </c>
      <c r="D266" s="569">
        <v>300000</v>
      </c>
    </row>
    <row r="267" spans="1:4" ht="15" customHeight="1">
      <c r="A267" s="476" t="s">
        <v>218</v>
      </c>
      <c r="B267" s="476"/>
      <c r="C267" s="476" t="s">
        <v>1066</v>
      </c>
      <c r="D267" s="566">
        <v>300000</v>
      </c>
    </row>
    <row r="268" spans="1:4" ht="15" customHeight="1">
      <c r="A268" s="40" t="s">
        <v>219</v>
      </c>
      <c r="B268" s="40"/>
      <c r="C268" s="40" t="s">
        <v>220</v>
      </c>
      <c r="D268" s="47">
        <v>250000</v>
      </c>
    </row>
    <row r="269" spans="1:4" ht="15" customHeight="1">
      <c r="A269" s="476" t="s">
        <v>40</v>
      </c>
      <c r="B269" s="476"/>
      <c r="C269" s="476" t="s">
        <v>223</v>
      </c>
      <c r="D269" s="566">
        <v>200000</v>
      </c>
    </row>
    <row r="270" spans="1:4" ht="15" customHeight="1">
      <c r="A270" s="40" t="s">
        <v>41</v>
      </c>
      <c r="B270" s="40"/>
      <c r="C270" s="40" t="s">
        <v>1048</v>
      </c>
      <c r="D270" s="47">
        <v>500000</v>
      </c>
    </row>
    <row r="271" spans="1:4" ht="15" customHeight="1">
      <c r="A271" s="476" t="s">
        <v>42</v>
      </c>
      <c r="B271" s="476"/>
      <c r="C271" s="476" t="s">
        <v>395</v>
      </c>
      <c r="D271" s="566">
        <v>300000</v>
      </c>
    </row>
    <row r="272" spans="1:4" ht="15" customHeight="1">
      <c r="A272" s="40" t="s">
        <v>1349</v>
      </c>
      <c r="B272" s="40"/>
      <c r="C272" s="40" t="s">
        <v>513</v>
      </c>
      <c r="D272" s="47">
        <v>500000</v>
      </c>
    </row>
    <row r="273" spans="1:4" ht="15" customHeight="1">
      <c r="A273" s="476" t="s">
        <v>1350</v>
      </c>
      <c r="B273" s="476"/>
      <c r="C273" s="476" t="s">
        <v>131</v>
      </c>
      <c r="D273" s="566">
        <v>200000</v>
      </c>
    </row>
    <row r="274" spans="1:4" ht="15" customHeight="1">
      <c r="A274" s="40" t="s">
        <v>1351</v>
      </c>
      <c r="B274" s="40"/>
      <c r="C274" s="40" t="s">
        <v>390</v>
      </c>
      <c r="D274" s="47">
        <v>300000</v>
      </c>
    </row>
    <row r="275" spans="1:4" ht="31.5" customHeight="1">
      <c r="A275" s="562" t="s">
        <v>1081</v>
      </c>
      <c r="B275" s="562"/>
      <c r="C275" s="562" t="s">
        <v>376</v>
      </c>
      <c r="D275" s="569">
        <v>5000000</v>
      </c>
    </row>
    <row r="276" spans="1:4">
      <c r="A276" s="40" t="s">
        <v>1086</v>
      </c>
      <c r="B276" s="40"/>
      <c r="C276" s="40" t="s">
        <v>712</v>
      </c>
      <c r="D276" s="47">
        <v>200000</v>
      </c>
    </row>
    <row r="277" spans="1:4">
      <c r="A277" s="476" t="s">
        <v>1086</v>
      </c>
      <c r="B277" s="476"/>
      <c r="C277" s="476" t="s">
        <v>968</v>
      </c>
      <c r="D277" s="566">
        <v>200000</v>
      </c>
    </row>
    <row r="278" spans="1:4">
      <c r="A278" s="40" t="s">
        <v>1086</v>
      </c>
      <c r="B278" s="40"/>
      <c r="C278" s="40" t="s">
        <v>712</v>
      </c>
      <c r="D278" s="47">
        <v>200000</v>
      </c>
    </row>
    <row r="279" spans="1:4">
      <c r="A279" s="476" t="s">
        <v>1086</v>
      </c>
      <c r="B279" s="476"/>
      <c r="C279" s="476" t="s">
        <v>712</v>
      </c>
      <c r="D279" s="566">
        <v>200000</v>
      </c>
    </row>
    <row r="280" spans="1:4">
      <c r="A280" s="40" t="s">
        <v>1086</v>
      </c>
      <c r="B280" s="40"/>
      <c r="C280" s="40" t="s">
        <v>712</v>
      </c>
      <c r="D280" s="47">
        <v>200000</v>
      </c>
    </row>
    <row r="281" spans="1:4">
      <c r="A281" s="476" t="s">
        <v>1077</v>
      </c>
      <c r="B281" s="476"/>
      <c r="C281" s="476" t="s">
        <v>1066</v>
      </c>
      <c r="D281" s="566">
        <v>1000000</v>
      </c>
    </row>
    <row r="282" spans="1:4">
      <c r="A282" s="40" t="s">
        <v>1077</v>
      </c>
      <c r="B282" s="40"/>
      <c r="C282" s="40" t="s">
        <v>1066</v>
      </c>
      <c r="D282" s="47">
        <v>2000000</v>
      </c>
    </row>
    <row r="283" spans="1:4" ht="15" customHeight="1">
      <c r="A283" s="476" t="s">
        <v>1077</v>
      </c>
      <c r="B283" s="476"/>
      <c r="C283" s="476" t="s">
        <v>1066</v>
      </c>
      <c r="D283" s="566">
        <v>5000000</v>
      </c>
    </row>
    <row r="284" spans="1:4" ht="15" customHeight="1">
      <c r="A284" s="40" t="s">
        <v>1077</v>
      </c>
      <c r="B284" s="40"/>
      <c r="C284" s="40" t="s">
        <v>1087</v>
      </c>
      <c r="D284" s="47">
        <v>200000</v>
      </c>
    </row>
    <row r="285" spans="1:4" ht="15" customHeight="1">
      <c r="A285" s="476" t="s">
        <v>1077</v>
      </c>
      <c r="B285" s="476"/>
      <c r="C285" s="476" t="s">
        <v>1089</v>
      </c>
      <c r="D285" s="566">
        <v>200000</v>
      </c>
    </row>
    <row r="286" spans="1:4" ht="15" customHeight="1">
      <c r="A286" s="40" t="s">
        <v>1077</v>
      </c>
      <c r="B286" s="40"/>
      <c r="C286" s="40" t="s">
        <v>1089</v>
      </c>
      <c r="D286" s="47">
        <v>100000</v>
      </c>
    </row>
    <row r="287" spans="1:4" ht="15" customHeight="1">
      <c r="A287" s="476" t="s">
        <v>1088</v>
      </c>
      <c r="B287" s="476"/>
      <c r="C287" s="476" t="s">
        <v>320</v>
      </c>
      <c r="D287" s="566">
        <v>200000</v>
      </c>
    </row>
    <row r="288" spans="1:4" ht="15" customHeight="1">
      <c r="A288" s="40" t="s">
        <v>1088</v>
      </c>
      <c r="B288" s="40"/>
      <c r="C288" s="40" t="s">
        <v>320</v>
      </c>
      <c r="D288" s="47">
        <v>200000</v>
      </c>
    </row>
    <row r="289" spans="1:4" ht="15" customHeight="1">
      <c r="A289" s="476" t="s">
        <v>1082</v>
      </c>
      <c r="B289" s="476"/>
      <c r="C289" s="476" t="s">
        <v>1083</v>
      </c>
      <c r="D289" s="566">
        <v>300000</v>
      </c>
    </row>
    <row r="290" spans="1:4" ht="15" customHeight="1">
      <c r="A290" s="40" t="s">
        <v>1082</v>
      </c>
      <c r="B290" s="40"/>
      <c r="C290" s="40" t="s">
        <v>1048</v>
      </c>
      <c r="D290" s="47">
        <v>500000</v>
      </c>
    </row>
    <row r="291" spans="1:4" ht="15" customHeight="1">
      <c r="A291" s="476" t="s">
        <v>1082</v>
      </c>
      <c r="B291" s="476"/>
      <c r="C291" s="476" t="s">
        <v>1083</v>
      </c>
      <c r="D291" s="566">
        <v>150000</v>
      </c>
    </row>
    <row r="292" spans="1:4" ht="15" customHeight="1">
      <c r="A292" s="40" t="s">
        <v>1082</v>
      </c>
      <c r="B292" s="40"/>
      <c r="C292" s="40" t="s">
        <v>1048</v>
      </c>
      <c r="D292" s="47">
        <v>800000</v>
      </c>
    </row>
    <row r="293" spans="1:4">
      <c r="A293" s="476" t="s">
        <v>1084</v>
      </c>
      <c r="B293" s="476"/>
      <c r="C293" s="476" t="s">
        <v>1085</v>
      </c>
      <c r="D293" s="566">
        <v>200000</v>
      </c>
    </row>
    <row r="294" spans="1:4">
      <c r="A294" s="40" t="s">
        <v>1084</v>
      </c>
      <c r="B294" s="40"/>
      <c r="C294" s="40" t="s">
        <v>1085</v>
      </c>
      <c r="D294" s="47">
        <v>100000</v>
      </c>
    </row>
    <row r="295" spans="1:4">
      <c r="A295" s="476" t="s">
        <v>1084</v>
      </c>
      <c r="B295" s="476"/>
      <c r="C295" s="476" t="s">
        <v>1085</v>
      </c>
      <c r="D295" s="566">
        <v>50000</v>
      </c>
    </row>
    <row r="296" spans="1:4">
      <c r="A296" s="40" t="s">
        <v>1078</v>
      </c>
      <c r="B296" s="40"/>
      <c r="C296" s="40" t="s">
        <v>513</v>
      </c>
      <c r="D296" s="47">
        <v>150000</v>
      </c>
    </row>
    <row r="297" spans="1:4">
      <c r="A297" s="476" t="s">
        <v>1078</v>
      </c>
      <c r="B297" s="476"/>
      <c r="C297" s="476" t="s">
        <v>513</v>
      </c>
      <c r="D297" s="566">
        <v>500000</v>
      </c>
    </row>
    <row r="298" spans="1:4">
      <c r="A298" s="40" t="s">
        <v>1080</v>
      </c>
      <c r="B298" s="40"/>
      <c r="C298" s="40" t="s">
        <v>502</v>
      </c>
      <c r="D298" s="47">
        <v>300000</v>
      </c>
    </row>
    <row r="299" spans="1:4">
      <c r="A299" s="476" t="s">
        <v>1079</v>
      </c>
      <c r="B299" s="476"/>
      <c r="C299" s="476" t="s">
        <v>390</v>
      </c>
      <c r="D299" s="566">
        <v>100000</v>
      </c>
    </row>
    <row r="300" spans="1:4" ht="15" customHeight="1">
      <c r="A300" s="40" t="s">
        <v>1079</v>
      </c>
      <c r="B300" s="40"/>
      <c r="C300" s="40" t="s">
        <v>390</v>
      </c>
      <c r="D300" s="47">
        <v>100000</v>
      </c>
    </row>
    <row r="301" spans="1:4" ht="15" customHeight="1">
      <c r="A301" s="476" t="s">
        <v>1079</v>
      </c>
      <c r="B301" s="476"/>
      <c r="C301" s="476" t="s">
        <v>390</v>
      </c>
      <c r="D301" s="566">
        <v>100000</v>
      </c>
    </row>
    <row r="302" spans="1:4" ht="15" customHeight="1">
      <c r="A302" s="40" t="s">
        <v>1079</v>
      </c>
      <c r="B302" s="40"/>
      <c r="C302" s="40" t="s">
        <v>390</v>
      </c>
      <c r="D302" s="47">
        <v>100000</v>
      </c>
    </row>
    <row r="303" spans="1:4" ht="31.5" customHeight="1">
      <c r="A303" s="562" t="s">
        <v>597</v>
      </c>
      <c r="B303" s="562"/>
      <c r="C303" s="562" t="s">
        <v>322</v>
      </c>
      <c r="D303" s="569">
        <v>5092306.2</v>
      </c>
    </row>
    <row r="304" spans="1:4" ht="31.5" customHeight="1">
      <c r="A304" s="562" t="s">
        <v>598</v>
      </c>
      <c r="B304" s="562"/>
      <c r="C304" s="562" t="s">
        <v>401</v>
      </c>
      <c r="D304" s="569">
        <v>141008400</v>
      </c>
    </row>
    <row r="305" spans="1:4" ht="15" customHeight="1">
      <c r="A305" s="476" t="s">
        <v>76</v>
      </c>
      <c r="B305" s="476"/>
      <c r="C305" s="476" t="s">
        <v>402</v>
      </c>
      <c r="D305" s="566">
        <v>2000000</v>
      </c>
    </row>
    <row r="306" spans="1:4" ht="15" customHeight="1">
      <c r="A306" s="40" t="s">
        <v>524</v>
      </c>
      <c r="B306" s="40"/>
      <c r="C306" s="40" t="s">
        <v>1346</v>
      </c>
      <c r="D306" s="47">
        <v>17532144</v>
      </c>
    </row>
    <row r="307" spans="1:4" ht="15" customHeight="1">
      <c r="A307" s="476" t="s">
        <v>599</v>
      </c>
      <c r="B307" s="476"/>
      <c r="C307" s="476" t="s">
        <v>275</v>
      </c>
      <c r="D307" s="566">
        <v>16795883.42308072</v>
      </c>
    </row>
    <row r="308" spans="1:4" ht="15" customHeight="1">
      <c r="A308" s="40" t="s">
        <v>600</v>
      </c>
      <c r="B308" s="40"/>
      <c r="C308" s="40" t="s">
        <v>276</v>
      </c>
      <c r="D308" s="47">
        <v>15263517.578400001</v>
      </c>
    </row>
    <row r="309" spans="1:4" ht="15" customHeight="1">
      <c r="A309" s="476" t="s">
        <v>601</v>
      </c>
      <c r="B309" s="476"/>
      <c r="C309" s="476" t="s">
        <v>116</v>
      </c>
      <c r="D309" s="566">
        <v>25827192</v>
      </c>
    </row>
    <row r="310" spans="1:4" ht="15" customHeight="1">
      <c r="A310" s="40" t="s">
        <v>602</v>
      </c>
      <c r="B310" s="40"/>
      <c r="C310" s="40" t="s">
        <v>441</v>
      </c>
      <c r="D310" s="47">
        <v>18650890.956002001</v>
      </c>
    </row>
    <row r="311" spans="1:4" ht="15" customHeight="1">
      <c r="A311" s="476" t="s">
        <v>603</v>
      </c>
      <c r="B311" s="476"/>
      <c r="C311" s="476" t="s">
        <v>862</v>
      </c>
      <c r="D311" s="566">
        <v>1008156.2678920001</v>
      </c>
    </row>
    <row r="312" spans="1:4" ht="15" customHeight="1">
      <c r="A312" s="40" t="s">
        <v>604</v>
      </c>
      <c r="B312" s="40"/>
      <c r="C312" s="40" t="s">
        <v>863</v>
      </c>
      <c r="D312" s="47">
        <v>9920257.676057281</v>
      </c>
    </row>
    <row r="313" spans="1:4" ht="15" customHeight="1">
      <c r="A313" s="476" t="s">
        <v>605</v>
      </c>
      <c r="B313" s="476"/>
      <c r="C313" s="476" t="s">
        <v>944</v>
      </c>
      <c r="D313" s="566">
        <v>3024468.8036760003</v>
      </c>
    </row>
    <row r="314" spans="1:4" ht="15" customHeight="1">
      <c r="A314" s="40" t="s">
        <v>606</v>
      </c>
      <c r="B314" s="40"/>
      <c r="C314" s="40" t="s">
        <v>864</v>
      </c>
      <c r="D314" s="47">
        <v>6048937.6073520007</v>
      </c>
    </row>
    <row r="315" spans="1:4" ht="15" customHeight="1">
      <c r="A315" s="476" t="s">
        <v>789</v>
      </c>
      <c r="B315" s="476"/>
      <c r="C315" s="476" t="s">
        <v>376</v>
      </c>
      <c r="D315" s="566">
        <v>500000</v>
      </c>
    </row>
    <row r="316" spans="1:4" ht="15" customHeight="1">
      <c r="A316" s="40" t="s">
        <v>1264</v>
      </c>
      <c r="B316" s="40"/>
      <c r="C316" s="40" t="s">
        <v>497</v>
      </c>
      <c r="D316" s="47">
        <v>10000000</v>
      </c>
    </row>
    <row r="317" spans="1:4" ht="32.25" customHeight="1">
      <c r="A317" s="476" t="s">
        <v>790</v>
      </c>
      <c r="B317" s="476"/>
      <c r="C317" s="476" t="s">
        <v>791</v>
      </c>
      <c r="D317" s="566">
        <v>500000</v>
      </c>
    </row>
    <row r="318" spans="1:4" ht="30" customHeight="1">
      <c r="A318" s="40" t="s">
        <v>607</v>
      </c>
      <c r="B318" s="40"/>
      <c r="C318" s="40" t="s">
        <v>1347</v>
      </c>
      <c r="D318" s="47">
        <v>9400000</v>
      </c>
    </row>
    <row r="319" spans="1:4" ht="15" customHeight="1">
      <c r="A319" s="476" t="s">
        <v>608</v>
      </c>
      <c r="B319" s="476"/>
      <c r="C319" s="476" t="s">
        <v>858</v>
      </c>
      <c r="D319" s="566">
        <v>5000000</v>
      </c>
    </row>
    <row r="320" spans="1:4" ht="15" customHeight="1">
      <c r="A320" s="40" t="s">
        <v>792</v>
      </c>
      <c r="B320" s="40"/>
      <c r="C320" s="40" t="s">
        <v>793</v>
      </c>
      <c r="D320" s="47">
        <v>1000000</v>
      </c>
    </row>
    <row r="321" spans="1:4" ht="15" customHeight="1">
      <c r="A321" s="476" t="s">
        <v>700</v>
      </c>
      <c r="B321" s="476"/>
      <c r="C321" s="476" t="s">
        <v>1120</v>
      </c>
      <c r="D321" s="566">
        <v>1100000</v>
      </c>
    </row>
    <row r="322" spans="1:4" ht="15" customHeight="1">
      <c r="A322" s="40" t="s">
        <v>593</v>
      </c>
      <c r="B322" s="40"/>
      <c r="C322" s="40" t="s">
        <v>903</v>
      </c>
      <c r="D322" s="47">
        <v>500000</v>
      </c>
    </row>
    <row r="323" spans="1:4" ht="15" customHeight="1">
      <c r="A323" s="476" t="s">
        <v>609</v>
      </c>
      <c r="B323" s="476"/>
      <c r="C323" s="476" t="s">
        <v>1276</v>
      </c>
      <c r="D323" s="566">
        <v>15000000</v>
      </c>
    </row>
    <row r="324" spans="1:4" ht="15" customHeight="1">
      <c r="A324" s="40" t="s">
        <v>610</v>
      </c>
      <c r="B324" s="40"/>
      <c r="C324" s="40" t="s">
        <v>57</v>
      </c>
      <c r="D324" s="47">
        <v>150000</v>
      </c>
    </row>
    <row r="325" spans="1:4" ht="15" customHeight="1">
      <c r="A325" s="476" t="s">
        <v>1330</v>
      </c>
      <c r="B325" s="476"/>
      <c r="C325" s="476" t="s">
        <v>1074</v>
      </c>
      <c r="D325" s="566">
        <v>1200000</v>
      </c>
    </row>
    <row r="326" spans="1:4" ht="15" customHeight="1">
      <c r="A326" s="40" t="s">
        <v>611</v>
      </c>
      <c r="B326" s="40"/>
      <c r="C326" s="40" t="s">
        <v>1301</v>
      </c>
      <c r="D326" s="47">
        <v>3000000</v>
      </c>
    </row>
    <row r="327" spans="1:4" ht="15" customHeight="1">
      <c r="A327" s="476" t="s">
        <v>612</v>
      </c>
      <c r="B327" s="476"/>
      <c r="C327" s="476" t="s">
        <v>442</v>
      </c>
      <c r="D327" s="566">
        <v>600000</v>
      </c>
    </row>
    <row r="328" spans="1:4">
      <c r="A328" s="40" t="s">
        <v>796</v>
      </c>
      <c r="B328" s="40"/>
      <c r="C328" s="40" t="s">
        <v>797</v>
      </c>
      <c r="D328" s="47">
        <v>200000</v>
      </c>
    </row>
    <row r="329" spans="1:4">
      <c r="A329" s="476" t="s">
        <v>1017</v>
      </c>
      <c r="B329" s="476"/>
      <c r="C329" s="476" t="s">
        <v>513</v>
      </c>
      <c r="D329" s="566">
        <v>600000</v>
      </c>
    </row>
    <row r="330" spans="1:4">
      <c r="A330" s="40" t="s">
        <v>1018</v>
      </c>
      <c r="B330" s="40"/>
      <c r="C330" s="40" t="s">
        <v>273</v>
      </c>
      <c r="D330" s="47">
        <v>5200000</v>
      </c>
    </row>
    <row r="331" spans="1:4">
      <c r="A331" s="476" t="s">
        <v>794</v>
      </c>
      <c r="B331" s="476"/>
      <c r="C331" s="476" t="s">
        <v>325</v>
      </c>
      <c r="D331" s="566">
        <v>300000</v>
      </c>
    </row>
    <row r="332" spans="1:4">
      <c r="A332" s="40" t="s">
        <v>1019</v>
      </c>
      <c r="B332" s="40"/>
      <c r="C332" s="40" t="s">
        <v>535</v>
      </c>
      <c r="D332" s="47">
        <v>1500000</v>
      </c>
    </row>
    <row r="333" spans="1:4">
      <c r="A333" s="476" t="s">
        <v>795</v>
      </c>
      <c r="B333" s="476"/>
      <c r="C333" s="476" t="s">
        <v>390</v>
      </c>
      <c r="D333" s="566">
        <v>200000</v>
      </c>
    </row>
    <row r="334" spans="1:4">
      <c r="A334" s="40" t="s">
        <v>1020</v>
      </c>
      <c r="B334" s="40"/>
      <c r="C334" s="40" t="s">
        <v>1009</v>
      </c>
      <c r="D334" s="47">
        <v>500000</v>
      </c>
    </row>
    <row r="335" spans="1:4">
      <c r="A335" s="476" t="s">
        <v>1021</v>
      </c>
      <c r="B335" s="476"/>
      <c r="C335" s="476" t="s">
        <v>14</v>
      </c>
      <c r="D335" s="566">
        <v>400000</v>
      </c>
    </row>
    <row r="336" spans="1:4">
      <c r="A336" s="40" t="s">
        <v>1022</v>
      </c>
      <c r="B336" s="40"/>
      <c r="C336" s="40" t="s">
        <v>438</v>
      </c>
      <c r="D336" s="47">
        <v>10081562.678920001</v>
      </c>
    </row>
    <row r="337" spans="1:4" ht="27" customHeight="1">
      <c r="A337" s="476" t="s">
        <v>1022</v>
      </c>
      <c r="B337" s="476"/>
      <c r="C337" s="476" t="s">
        <v>438</v>
      </c>
      <c r="D337" s="566">
        <v>700000</v>
      </c>
    </row>
    <row r="338" spans="1:4" ht="31.5" customHeight="1">
      <c r="A338" s="562" t="s">
        <v>243</v>
      </c>
      <c r="B338" s="562" t="s">
        <v>282</v>
      </c>
      <c r="C338" s="562" t="s">
        <v>282</v>
      </c>
      <c r="D338" s="569">
        <v>2000000</v>
      </c>
    </row>
    <row r="339" spans="1:4" ht="15" customHeight="1">
      <c r="A339" s="476" t="s">
        <v>244</v>
      </c>
      <c r="B339" s="476" t="s">
        <v>245</v>
      </c>
      <c r="C339" s="476" t="s">
        <v>245</v>
      </c>
      <c r="D339" s="566">
        <v>166600</v>
      </c>
    </row>
    <row r="340" spans="1:4" ht="15" customHeight="1">
      <c r="A340" s="40" t="s">
        <v>246</v>
      </c>
      <c r="B340" s="40" t="s">
        <v>1223</v>
      </c>
      <c r="C340" s="40" t="s">
        <v>1223</v>
      </c>
      <c r="D340" s="47">
        <v>200151.5</v>
      </c>
    </row>
    <row r="341" spans="1:4" ht="15" customHeight="1">
      <c r="A341" s="476" t="s">
        <v>247</v>
      </c>
      <c r="B341" s="476" t="s">
        <v>355</v>
      </c>
      <c r="C341" s="476" t="s">
        <v>355</v>
      </c>
      <c r="D341" s="566">
        <v>10819</v>
      </c>
    </row>
    <row r="342" spans="1:4" ht="15" customHeight="1">
      <c r="A342" s="40" t="s">
        <v>248</v>
      </c>
      <c r="B342" s="40" t="s">
        <v>356</v>
      </c>
      <c r="C342" s="40" t="s">
        <v>356</v>
      </c>
      <c r="D342" s="47">
        <v>106458.96</v>
      </c>
    </row>
    <row r="343" spans="1:4" ht="15" customHeight="1">
      <c r="A343" s="476" t="s">
        <v>249</v>
      </c>
      <c r="B343" s="476" t="s">
        <v>468</v>
      </c>
      <c r="C343" s="476" t="s">
        <v>468</v>
      </c>
      <c r="D343" s="566">
        <v>32457</v>
      </c>
    </row>
    <row r="344" spans="1:4" ht="15" customHeight="1">
      <c r="A344" s="40" t="s">
        <v>250</v>
      </c>
      <c r="B344" s="40" t="s">
        <v>251</v>
      </c>
      <c r="C344" s="40" t="s">
        <v>251</v>
      </c>
      <c r="D344" s="47">
        <v>64914</v>
      </c>
    </row>
    <row r="345" spans="1:4" ht="15" customHeight="1">
      <c r="A345" s="476" t="s">
        <v>1023</v>
      </c>
      <c r="B345" s="476"/>
      <c r="C345" s="476" t="s">
        <v>533</v>
      </c>
      <c r="D345" s="566">
        <v>9000000</v>
      </c>
    </row>
    <row r="346" spans="1:4" ht="15" customHeight="1">
      <c r="A346" s="40" t="s">
        <v>1378</v>
      </c>
      <c r="B346" s="40"/>
      <c r="C346" s="40" t="s">
        <v>376</v>
      </c>
      <c r="D346" s="47">
        <v>350000</v>
      </c>
    </row>
    <row r="347" spans="1:4" ht="15" customHeight="1">
      <c r="A347" s="476" t="s">
        <v>242</v>
      </c>
      <c r="B347" s="476"/>
      <c r="C347" s="476" t="s">
        <v>357</v>
      </c>
      <c r="D347" s="566">
        <v>300000</v>
      </c>
    </row>
    <row r="348" spans="1:4" ht="15" customHeight="1">
      <c r="A348" s="40" t="s">
        <v>1166</v>
      </c>
      <c r="B348" s="40"/>
      <c r="C348" s="40" t="s">
        <v>968</v>
      </c>
      <c r="D348" s="47">
        <v>1000000</v>
      </c>
    </row>
    <row r="349" spans="1:4" ht="15" customHeight="1">
      <c r="A349" s="476" t="s">
        <v>1024</v>
      </c>
      <c r="B349" s="476"/>
      <c r="C349" s="476" t="s">
        <v>1122</v>
      </c>
      <c r="D349" s="566">
        <v>600000</v>
      </c>
    </row>
    <row r="350" spans="1:4" ht="15" customHeight="1">
      <c r="A350" s="40" t="s">
        <v>1025</v>
      </c>
      <c r="B350" s="40"/>
      <c r="C350" s="40" t="s">
        <v>849</v>
      </c>
      <c r="D350" s="47">
        <v>300000</v>
      </c>
    </row>
    <row r="351" spans="1:4" ht="15" customHeight="1">
      <c r="A351" s="476" t="s">
        <v>1026</v>
      </c>
      <c r="B351" s="476"/>
      <c r="C351" s="476" t="s">
        <v>851</v>
      </c>
      <c r="D351" s="566">
        <v>400000</v>
      </c>
    </row>
    <row r="352" spans="1:4" ht="15" customHeight="1">
      <c r="A352" s="40" t="s">
        <v>420</v>
      </c>
      <c r="B352" s="40"/>
      <c r="C352" s="40" t="s">
        <v>1347</v>
      </c>
      <c r="D352" s="47">
        <v>150000</v>
      </c>
    </row>
    <row r="353" spans="1:4" ht="15" customHeight="1">
      <c r="A353" s="476" t="s">
        <v>798</v>
      </c>
      <c r="B353" s="476"/>
      <c r="C353" s="476" t="s">
        <v>523</v>
      </c>
      <c r="D353" s="566">
        <v>1000000</v>
      </c>
    </row>
    <row r="354" spans="1:4" ht="15" customHeight="1">
      <c r="A354" s="40" t="s">
        <v>1167</v>
      </c>
      <c r="B354" s="40"/>
      <c r="C354" s="40" t="s">
        <v>1168</v>
      </c>
      <c r="D354" s="47">
        <v>200000</v>
      </c>
    </row>
    <row r="355" spans="1:4" ht="15" customHeight="1">
      <c r="A355" s="476" t="s">
        <v>1370</v>
      </c>
      <c r="B355" s="476"/>
      <c r="C355" s="476" t="s">
        <v>223</v>
      </c>
      <c r="D355" s="566">
        <v>250000</v>
      </c>
    </row>
    <row r="356" spans="1:4" ht="15" customHeight="1">
      <c r="A356" s="40" t="s">
        <v>293</v>
      </c>
      <c r="B356" s="40"/>
      <c r="C356" s="40" t="s">
        <v>1076</v>
      </c>
      <c r="D356" s="47">
        <v>4000000</v>
      </c>
    </row>
    <row r="357" spans="1:4" ht="15" customHeight="1">
      <c r="A357" s="476" t="s">
        <v>294</v>
      </c>
      <c r="B357" s="476"/>
      <c r="C357" s="476" t="s">
        <v>1048</v>
      </c>
      <c r="D357" s="566">
        <v>1500000</v>
      </c>
    </row>
    <row r="358" spans="1:4" ht="15" customHeight="1">
      <c r="A358" s="40" t="s">
        <v>799</v>
      </c>
      <c r="B358" s="40"/>
      <c r="C358" s="40" t="s">
        <v>534</v>
      </c>
      <c r="D358" s="47">
        <v>500000</v>
      </c>
    </row>
    <row r="359" spans="1:4" ht="15" customHeight="1">
      <c r="A359" s="476" t="s">
        <v>295</v>
      </c>
      <c r="B359" s="476"/>
      <c r="C359" s="476" t="s">
        <v>513</v>
      </c>
      <c r="D359" s="566">
        <v>1000000</v>
      </c>
    </row>
    <row r="360" spans="1:4" ht="15" customHeight="1">
      <c r="A360" s="40" t="s">
        <v>800</v>
      </c>
      <c r="B360" s="40"/>
      <c r="C360" s="40" t="s">
        <v>551</v>
      </c>
      <c r="D360" s="47">
        <v>500000</v>
      </c>
    </row>
    <row r="361" spans="1:4" ht="15" customHeight="1">
      <c r="A361" s="476" t="s">
        <v>801</v>
      </c>
      <c r="B361" s="476"/>
      <c r="C361" s="476" t="s">
        <v>822</v>
      </c>
      <c r="D361" s="566">
        <v>500000</v>
      </c>
    </row>
    <row r="362" spans="1:4" ht="15" customHeight="1">
      <c r="A362" s="40" t="s">
        <v>296</v>
      </c>
      <c r="B362" s="40"/>
      <c r="C362" s="40" t="s">
        <v>998</v>
      </c>
      <c r="D362" s="47">
        <v>2000000</v>
      </c>
    </row>
    <row r="363" spans="1:4" ht="15" customHeight="1">
      <c r="A363" s="476" t="s">
        <v>802</v>
      </c>
      <c r="B363" s="476"/>
      <c r="C363" s="476" t="s">
        <v>442</v>
      </c>
      <c r="D363" s="566">
        <v>1000000</v>
      </c>
    </row>
    <row r="364" spans="1:4" ht="15" customHeight="1">
      <c r="A364" s="40" t="s">
        <v>295</v>
      </c>
      <c r="B364" s="40"/>
      <c r="C364" s="40" t="s">
        <v>513</v>
      </c>
      <c r="D364" s="47">
        <v>1500000</v>
      </c>
    </row>
    <row r="365" spans="1:4" ht="15" customHeight="1">
      <c r="A365" s="476" t="s">
        <v>1169</v>
      </c>
      <c r="B365" s="476"/>
      <c r="C365" s="476" t="s">
        <v>1170</v>
      </c>
      <c r="D365" s="566">
        <v>1500000</v>
      </c>
    </row>
    <row r="366" spans="1:4" ht="15" customHeight="1">
      <c r="A366" s="40" t="s">
        <v>297</v>
      </c>
      <c r="B366" s="40"/>
      <c r="C366" s="40" t="s">
        <v>1099</v>
      </c>
      <c r="D366" s="47">
        <v>300000</v>
      </c>
    </row>
    <row r="367" spans="1:4" ht="15" customHeight="1">
      <c r="A367" s="476" t="s">
        <v>803</v>
      </c>
      <c r="B367" s="476"/>
      <c r="C367" s="476" t="s">
        <v>804</v>
      </c>
      <c r="D367" s="566">
        <v>1000000</v>
      </c>
    </row>
    <row r="368" spans="1:4" ht="15" customHeight="1">
      <c r="A368" s="40" t="s">
        <v>805</v>
      </c>
      <c r="B368" s="40"/>
      <c r="C368" s="40" t="s">
        <v>359</v>
      </c>
      <c r="D368" s="47">
        <v>1000000</v>
      </c>
    </row>
    <row r="369" spans="1:4" ht="15" customHeight="1">
      <c r="A369" s="476" t="s">
        <v>253</v>
      </c>
      <c r="B369" s="476"/>
      <c r="C369" s="476" t="s">
        <v>254</v>
      </c>
      <c r="D369" s="566">
        <v>8000000</v>
      </c>
    </row>
    <row r="370" spans="1:4" ht="31.5" customHeight="1">
      <c r="A370" s="562" t="s">
        <v>1222</v>
      </c>
      <c r="B370" s="562"/>
      <c r="C370" s="562" t="s">
        <v>1066</v>
      </c>
      <c r="D370" s="569">
        <v>6000000</v>
      </c>
    </row>
    <row r="371" spans="1:4" ht="32.25" customHeight="1">
      <c r="A371" s="476" t="s">
        <v>1399</v>
      </c>
      <c r="B371" s="476"/>
      <c r="C371" s="476" t="s">
        <v>1400</v>
      </c>
      <c r="D371" s="566">
        <v>600000</v>
      </c>
    </row>
    <row r="372" spans="1:4" ht="28.5" customHeight="1">
      <c r="A372" s="40" t="s">
        <v>1401</v>
      </c>
      <c r="B372" s="40"/>
      <c r="C372" s="40" t="s">
        <v>1406</v>
      </c>
      <c r="D372" s="47">
        <v>500000</v>
      </c>
    </row>
    <row r="373" spans="1:4" ht="28.5" customHeight="1">
      <c r="A373" s="476" t="s">
        <v>1005</v>
      </c>
      <c r="B373" s="476"/>
      <c r="C373" s="476" t="s">
        <v>1122</v>
      </c>
      <c r="D373" s="566">
        <v>16500000</v>
      </c>
    </row>
    <row r="374" spans="1:4" ht="28.5" customHeight="1">
      <c r="A374" s="40" t="s">
        <v>1402</v>
      </c>
      <c r="B374" s="40"/>
      <c r="C374" s="40" t="s">
        <v>1013</v>
      </c>
      <c r="D374" s="47">
        <v>1000000</v>
      </c>
    </row>
    <row r="375" spans="1:4" ht="15" customHeight="1">
      <c r="A375" s="476" t="s">
        <v>1404</v>
      </c>
      <c r="B375" s="476"/>
      <c r="C375" s="476" t="s">
        <v>1405</v>
      </c>
      <c r="D375" s="566">
        <v>400000</v>
      </c>
    </row>
    <row r="376" spans="1:4" ht="31.5" customHeight="1">
      <c r="A376" s="562" t="s">
        <v>876</v>
      </c>
      <c r="B376" s="562"/>
      <c r="C376" s="562" t="s">
        <v>1066</v>
      </c>
      <c r="D376" s="569">
        <v>4000000</v>
      </c>
    </row>
    <row r="377" spans="1:4">
      <c r="A377" s="40"/>
      <c r="B377" s="40"/>
      <c r="C377" s="40"/>
      <c r="D377" s="47"/>
    </row>
    <row r="378" spans="1:4" ht="13.5" thickBot="1">
      <c r="A378" s="484" t="s">
        <v>399</v>
      </c>
      <c r="B378" s="485"/>
      <c r="C378" s="485"/>
      <c r="D378" s="567">
        <f>SUM(D5:D377)</f>
        <v>2192093306.1983643</v>
      </c>
    </row>
    <row r="379" spans="1:4">
      <c r="C379" s="39"/>
    </row>
    <row r="380" spans="1:4">
      <c r="C380" s="39"/>
    </row>
    <row r="381" spans="1:4">
      <c r="C381" s="39"/>
    </row>
    <row r="382" spans="1:4">
      <c r="C382" s="39"/>
    </row>
  </sheetData>
  <mergeCells count="2">
    <mergeCell ref="A1:D1"/>
    <mergeCell ref="A2:D2"/>
  </mergeCells>
  <phoneticPr fontId="0" type="noConversion"/>
  <printOptions horizontalCentered="1"/>
  <pageMargins left="0.19685039370078741" right="0.19685039370078741" top="0.39370078740157483" bottom="0.39370078740157483" header="0" footer="0"/>
  <pageSetup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94"/>
  <sheetViews>
    <sheetView zoomScaleNormal="100" workbookViewId="0">
      <selection activeCell="A111" sqref="A111"/>
    </sheetView>
  </sheetViews>
  <sheetFormatPr baseColWidth="10" defaultRowHeight="12.75"/>
  <cols>
    <col min="1" max="1" width="19.42578125" style="102" customWidth="1"/>
    <col min="2" max="2" width="19.42578125" style="102" hidden="1" customWidth="1"/>
    <col min="3" max="3" width="54.42578125" style="101" customWidth="1"/>
    <col min="4" max="4" width="18.140625" style="103" customWidth="1"/>
    <col min="5" max="5" width="6.85546875" style="100" customWidth="1"/>
    <col min="6" max="16384" width="11.42578125" style="101"/>
  </cols>
  <sheetData>
    <row r="1" spans="1:4" ht="15.75">
      <c r="A1" s="650" t="s">
        <v>1309</v>
      </c>
      <c r="B1" s="650"/>
      <c r="C1" s="650"/>
      <c r="D1" s="650"/>
    </row>
    <row r="2" spans="1:4" ht="16.5" thickBot="1">
      <c r="A2" s="650" t="str">
        <f>+'Prog-I Detalle'!A2:D2</f>
        <v>PRESUPUESTO ORDINARIO 2012</v>
      </c>
      <c r="B2" s="650"/>
      <c r="C2" s="650"/>
      <c r="D2" s="650"/>
    </row>
    <row r="3" spans="1:4" ht="34.5" customHeight="1">
      <c r="A3" s="486" t="s">
        <v>623</v>
      </c>
      <c r="B3" s="486"/>
      <c r="C3" s="486" t="s">
        <v>112</v>
      </c>
      <c r="D3" s="486" t="s">
        <v>113</v>
      </c>
    </row>
    <row r="4" spans="1:4" ht="13.5" customHeight="1">
      <c r="A4" s="488"/>
      <c r="B4" s="488"/>
      <c r="C4" s="489"/>
      <c r="D4" s="490">
        <f>SUM(D5:D93)</f>
        <v>1690120239.93436</v>
      </c>
    </row>
    <row r="5" spans="1:4" ht="13.5" customHeight="1">
      <c r="A5" s="114" t="s">
        <v>363</v>
      </c>
      <c r="B5" s="114"/>
      <c r="C5" s="114" t="s">
        <v>241</v>
      </c>
      <c r="D5" s="475">
        <v>180000000</v>
      </c>
    </row>
    <row r="6" spans="1:4" ht="31.5" customHeight="1">
      <c r="A6" s="554" t="s">
        <v>363</v>
      </c>
      <c r="B6" s="554"/>
      <c r="C6" s="554" t="s">
        <v>1397</v>
      </c>
      <c r="D6" s="555">
        <v>500000</v>
      </c>
    </row>
    <row r="7" spans="1:4" ht="27.75" customHeight="1">
      <c r="A7" s="114" t="s">
        <v>363</v>
      </c>
      <c r="B7" s="114"/>
      <c r="C7" s="114" t="s">
        <v>362</v>
      </c>
      <c r="D7" s="475">
        <v>12000000</v>
      </c>
    </row>
    <row r="8" spans="1:4" ht="29.25" customHeight="1">
      <c r="A8" s="554" t="s">
        <v>363</v>
      </c>
      <c r="B8" s="554"/>
      <c r="C8" s="554" t="s">
        <v>364</v>
      </c>
      <c r="D8" s="555">
        <v>8000000</v>
      </c>
    </row>
    <row r="9" spans="1:4" ht="15" customHeight="1">
      <c r="A9" s="114" t="s">
        <v>363</v>
      </c>
      <c r="B9" s="114"/>
      <c r="C9" s="114" t="s">
        <v>369</v>
      </c>
      <c r="D9" s="475">
        <v>3363000</v>
      </c>
    </row>
    <row r="10" spans="1:4" ht="15" customHeight="1">
      <c r="A10" s="554" t="s">
        <v>363</v>
      </c>
      <c r="B10" s="554"/>
      <c r="C10" s="554" t="s">
        <v>370</v>
      </c>
      <c r="D10" s="555">
        <v>8000000</v>
      </c>
    </row>
    <row r="11" spans="1:4" ht="29.25" customHeight="1">
      <c r="A11" s="114" t="s">
        <v>363</v>
      </c>
      <c r="B11" s="114"/>
      <c r="C11" s="114" t="s">
        <v>1390</v>
      </c>
      <c r="D11" s="475">
        <v>5200000</v>
      </c>
    </row>
    <row r="12" spans="1:4" ht="15" customHeight="1">
      <c r="A12" s="554" t="s">
        <v>1398</v>
      </c>
      <c r="B12" s="554"/>
      <c r="C12" s="554" t="s">
        <v>255</v>
      </c>
      <c r="D12" s="555">
        <v>25000000</v>
      </c>
    </row>
    <row r="13" spans="1:4" ht="15" customHeight="1">
      <c r="A13" s="114" t="s">
        <v>1396</v>
      </c>
      <c r="B13" s="114"/>
      <c r="C13" s="114" t="s">
        <v>255</v>
      </c>
      <c r="D13" s="475">
        <v>15000000</v>
      </c>
    </row>
    <row r="14" spans="1:4" ht="24.75" customHeight="1">
      <c r="A14" s="554" t="s">
        <v>624</v>
      </c>
      <c r="B14" s="554"/>
      <c r="C14" s="554" t="s">
        <v>1388</v>
      </c>
      <c r="D14" s="555">
        <v>15810000</v>
      </c>
    </row>
    <row r="15" spans="1:4" ht="15" customHeight="1">
      <c r="A15" s="114" t="s">
        <v>365</v>
      </c>
      <c r="B15" s="114"/>
      <c r="C15" s="114" t="s">
        <v>372</v>
      </c>
      <c r="D15" s="475">
        <v>18000000</v>
      </c>
    </row>
    <row r="16" spans="1:4" ht="15" customHeight="1">
      <c r="A16" s="554" t="s">
        <v>371</v>
      </c>
      <c r="B16" s="554"/>
      <c r="C16" s="554" t="s">
        <v>1395</v>
      </c>
      <c r="D16" s="555">
        <v>6996930.5599999996</v>
      </c>
    </row>
    <row r="17" spans="1:4" ht="15" customHeight="1">
      <c r="A17" s="114" t="s">
        <v>365</v>
      </c>
      <c r="B17" s="114"/>
      <c r="C17" s="114" t="s">
        <v>366</v>
      </c>
      <c r="D17" s="475">
        <v>20000000</v>
      </c>
    </row>
    <row r="18" spans="1:4" ht="31.5" customHeight="1">
      <c r="A18" s="554" t="s">
        <v>365</v>
      </c>
      <c r="B18" s="554"/>
      <c r="C18" s="554" t="s">
        <v>367</v>
      </c>
      <c r="D18" s="555">
        <v>23000000</v>
      </c>
    </row>
    <row r="19" spans="1:4" ht="29.25" customHeight="1">
      <c r="A19" s="114" t="s">
        <v>365</v>
      </c>
      <c r="B19" s="114"/>
      <c r="C19" s="114" t="s">
        <v>368</v>
      </c>
      <c r="D19" s="475">
        <v>3854000</v>
      </c>
    </row>
    <row r="20" spans="1:4" ht="22.5" customHeight="1">
      <c r="A20" s="554" t="s">
        <v>365</v>
      </c>
      <c r="B20" s="554"/>
      <c r="C20" s="554" t="s">
        <v>373</v>
      </c>
      <c r="D20" s="555">
        <v>20000000</v>
      </c>
    </row>
    <row r="21" spans="1:4" ht="35.25" customHeight="1">
      <c r="A21" s="114" t="s">
        <v>365</v>
      </c>
      <c r="B21" s="114"/>
      <c r="C21" s="114" t="s">
        <v>374</v>
      </c>
      <c r="D21" s="475">
        <v>12000000</v>
      </c>
    </row>
    <row r="22" spans="1:4" ht="25.5" customHeight="1">
      <c r="A22" s="554" t="s">
        <v>365</v>
      </c>
      <c r="B22" s="554"/>
      <c r="C22" s="554" t="s">
        <v>1389</v>
      </c>
      <c r="D22" s="555">
        <v>6000000</v>
      </c>
    </row>
    <row r="23" spans="1:4" ht="24.75" customHeight="1">
      <c r="A23" s="114" t="s">
        <v>365</v>
      </c>
      <c r="B23" s="114"/>
      <c r="C23" s="114" t="s">
        <v>1391</v>
      </c>
      <c r="D23" s="475">
        <v>30000000</v>
      </c>
    </row>
    <row r="24" spans="1:4" ht="13.5" customHeight="1">
      <c r="A24" s="554" t="s">
        <v>365</v>
      </c>
      <c r="B24" s="554"/>
      <c r="C24" s="554" t="s">
        <v>1392</v>
      </c>
      <c r="D24" s="555">
        <v>15000000</v>
      </c>
    </row>
    <row r="25" spans="1:4">
      <c r="A25" s="114" t="s">
        <v>46</v>
      </c>
      <c r="B25" s="114"/>
      <c r="C25" s="114" t="s">
        <v>1284</v>
      </c>
      <c r="D25" s="475">
        <v>11767200</v>
      </c>
    </row>
    <row r="26" spans="1:4">
      <c r="A26" s="554" t="s">
        <v>47</v>
      </c>
      <c r="B26" s="554"/>
      <c r="C26" s="554" t="s">
        <v>1346</v>
      </c>
      <c r="D26" s="555">
        <v>1579296</v>
      </c>
    </row>
    <row r="27" spans="1:4">
      <c r="A27" s="114" t="s">
        <v>48</v>
      </c>
      <c r="B27" s="114"/>
      <c r="C27" s="114" t="s">
        <v>275</v>
      </c>
      <c r="D27" s="475">
        <v>1202816.51606592</v>
      </c>
    </row>
    <row r="28" spans="1:4">
      <c r="A28" s="554" t="s">
        <v>49</v>
      </c>
      <c r="B28" s="554"/>
      <c r="C28" s="554" t="s">
        <v>406</v>
      </c>
      <c r="D28" s="555">
        <v>1093078.0223999999</v>
      </c>
    </row>
    <row r="29" spans="1:4">
      <c r="A29" s="114" t="s">
        <v>50</v>
      </c>
      <c r="B29" s="114"/>
      <c r="C29" s="114" t="s">
        <v>441</v>
      </c>
      <c r="D29" s="475">
        <v>1335660.5970719999</v>
      </c>
    </row>
    <row r="30" spans="1:4">
      <c r="A30" s="554" t="s">
        <v>51</v>
      </c>
      <c r="B30" s="554"/>
      <c r="C30" s="554" t="s">
        <v>862</v>
      </c>
      <c r="D30" s="555">
        <v>72197.870112000004</v>
      </c>
    </row>
    <row r="31" spans="1:4">
      <c r="A31" s="114" t="s">
        <v>52</v>
      </c>
      <c r="B31" s="114"/>
      <c r="C31" s="114" t="s">
        <v>863</v>
      </c>
      <c r="D31" s="475">
        <v>710427.04190207995</v>
      </c>
    </row>
    <row r="32" spans="1:4">
      <c r="A32" s="554" t="s">
        <v>833</v>
      </c>
      <c r="B32" s="554"/>
      <c r="C32" s="554" t="s">
        <v>944</v>
      </c>
      <c r="D32" s="555">
        <v>216593.61033599998</v>
      </c>
    </row>
    <row r="33" spans="1:4">
      <c r="A33" s="114" t="s">
        <v>834</v>
      </c>
      <c r="B33" s="114"/>
      <c r="C33" s="114" t="s">
        <v>864</v>
      </c>
      <c r="D33" s="475">
        <v>433187.22067199997</v>
      </c>
    </row>
    <row r="34" spans="1:4" ht="12.75" customHeight="1">
      <c r="A34" s="554" t="s">
        <v>835</v>
      </c>
      <c r="B34" s="554"/>
      <c r="C34" s="554" t="s">
        <v>1331</v>
      </c>
      <c r="D34" s="555">
        <v>7200000</v>
      </c>
    </row>
    <row r="35" spans="1:4">
      <c r="A35" s="114" t="s">
        <v>836</v>
      </c>
      <c r="B35" s="114"/>
      <c r="C35" s="114" t="s">
        <v>1347</v>
      </c>
      <c r="D35" s="475">
        <v>950000</v>
      </c>
    </row>
    <row r="36" spans="1:4">
      <c r="A36" s="554" t="s">
        <v>837</v>
      </c>
      <c r="B36" s="554"/>
      <c r="C36" s="554" t="s">
        <v>37</v>
      </c>
      <c r="D36" s="555">
        <v>500000</v>
      </c>
    </row>
    <row r="37" spans="1:4">
      <c r="A37" s="114" t="s">
        <v>16</v>
      </c>
      <c r="B37" s="114"/>
      <c r="C37" s="114" t="s">
        <v>17</v>
      </c>
      <c r="D37" s="475">
        <v>300000</v>
      </c>
    </row>
    <row r="38" spans="1:4">
      <c r="A38" s="554" t="s">
        <v>838</v>
      </c>
      <c r="B38" s="554"/>
      <c r="C38" s="554" t="s">
        <v>1119</v>
      </c>
      <c r="D38" s="555">
        <v>500000</v>
      </c>
    </row>
    <row r="39" spans="1:4">
      <c r="A39" s="114" t="s">
        <v>839</v>
      </c>
      <c r="B39" s="114"/>
      <c r="C39" s="114" t="s">
        <v>1120</v>
      </c>
      <c r="D39" s="475">
        <v>150000</v>
      </c>
    </row>
    <row r="40" spans="1:4">
      <c r="A40" s="554" t="s">
        <v>840</v>
      </c>
      <c r="B40" s="554"/>
      <c r="C40" s="554" t="s">
        <v>279</v>
      </c>
      <c r="D40" s="555">
        <v>700000</v>
      </c>
    </row>
    <row r="41" spans="1:4">
      <c r="A41" s="114" t="s">
        <v>18</v>
      </c>
      <c r="B41" s="114"/>
      <c r="C41" s="114" t="s">
        <v>1106</v>
      </c>
      <c r="D41" s="475">
        <v>300000</v>
      </c>
    </row>
    <row r="42" spans="1:4">
      <c r="A42" s="554" t="s">
        <v>19</v>
      </c>
      <c r="B42" s="554"/>
      <c r="C42" s="554" t="s">
        <v>534</v>
      </c>
      <c r="D42" s="555">
        <v>120000</v>
      </c>
    </row>
    <row r="43" spans="1:4">
      <c r="A43" s="114" t="s">
        <v>20</v>
      </c>
      <c r="B43" s="114"/>
      <c r="C43" s="114" t="s">
        <v>909</v>
      </c>
      <c r="D43" s="475">
        <v>400000</v>
      </c>
    </row>
    <row r="44" spans="1:4">
      <c r="A44" s="554" t="s">
        <v>21</v>
      </c>
      <c r="B44" s="554"/>
      <c r="C44" s="554" t="s">
        <v>24</v>
      </c>
      <c r="D44" s="555">
        <v>250000</v>
      </c>
    </row>
    <row r="45" spans="1:4">
      <c r="A45" s="114" t="s">
        <v>22</v>
      </c>
      <c r="B45" s="114"/>
      <c r="C45" s="114" t="s">
        <v>513</v>
      </c>
      <c r="D45" s="475">
        <v>150000</v>
      </c>
    </row>
    <row r="46" spans="1:4">
      <c r="A46" s="554" t="s">
        <v>23</v>
      </c>
      <c r="B46" s="554"/>
      <c r="C46" s="554" t="s">
        <v>273</v>
      </c>
      <c r="D46" s="555">
        <v>80000</v>
      </c>
    </row>
    <row r="47" spans="1:4">
      <c r="A47" s="114" t="s">
        <v>841</v>
      </c>
      <c r="B47" s="114"/>
      <c r="C47" s="114" t="s">
        <v>438</v>
      </c>
      <c r="D47" s="475">
        <v>721978.70111999998</v>
      </c>
    </row>
    <row r="48" spans="1:4">
      <c r="A48" s="554" t="s">
        <v>841</v>
      </c>
      <c r="B48" s="554"/>
      <c r="C48" s="554" t="s">
        <v>438</v>
      </c>
      <c r="D48" s="555">
        <v>57000</v>
      </c>
    </row>
    <row r="49" spans="1:4">
      <c r="A49" s="114" t="s">
        <v>1229</v>
      </c>
      <c r="B49" s="114"/>
      <c r="C49" s="114" t="s">
        <v>1112</v>
      </c>
      <c r="D49" s="475">
        <v>41349731.299999997</v>
      </c>
    </row>
    <row r="50" spans="1:4">
      <c r="A50" s="554" t="s">
        <v>842</v>
      </c>
      <c r="B50" s="554"/>
      <c r="C50" s="554" t="s">
        <v>1345</v>
      </c>
      <c r="D50" s="555">
        <v>22236659.359999999</v>
      </c>
    </row>
    <row r="51" spans="1:4">
      <c r="A51" s="114" t="s">
        <v>843</v>
      </c>
      <c r="B51" s="114"/>
      <c r="C51" s="114" t="s">
        <v>1379</v>
      </c>
      <c r="D51" s="475">
        <v>20000000</v>
      </c>
    </row>
    <row r="52" spans="1:4">
      <c r="A52" s="554" t="s">
        <v>844</v>
      </c>
      <c r="B52" s="554"/>
      <c r="C52" s="554" t="s">
        <v>1380</v>
      </c>
      <c r="D52" s="555">
        <v>20000000</v>
      </c>
    </row>
    <row r="53" spans="1:4">
      <c r="A53" s="114" t="s">
        <v>1393</v>
      </c>
      <c r="B53" s="114"/>
      <c r="C53" s="114" t="s">
        <v>1394</v>
      </c>
      <c r="D53" s="475">
        <v>5100000</v>
      </c>
    </row>
    <row r="54" spans="1:4" ht="13.5" customHeight="1">
      <c r="A54" s="554" t="s">
        <v>77</v>
      </c>
      <c r="B54" s="554"/>
      <c r="C54" s="554" t="s">
        <v>401</v>
      </c>
      <c r="D54" s="555">
        <v>114728400</v>
      </c>
    </row>
    <row r="55" spans="1:4">
      <c r="A55" s="114" t="s">
        <v>78</v>
      </c>
      <c r="B55" s="114"/>
      <c r="C55" s="114" t="s">
        <v>403</v>
      </c>
      <c r="D55" s="475">
        <v>3517800</v>
      </c>
    </row>
    <row r="56" spans="1:4">
      <c r="A56" s="554" t="s">
        <v>79</v>
      </c>
      <c r="B56" s="554"/>
      <c r="C56" s="554" t="s">
        <v>1346</v>
      </c>
      <c r="D56" s="555">
        <v>20764584</v>
      </c>
    </row>
    <row r="57" spans="1:4">
      <c r="A57" s="114" t="s">
        <v>80</v>
      </c>
      <c r="B57" s="114"/>
      <c r="C57" s="114" t="s">
        <v>404</v>
      </c>
      <c r="D57" s="475">
        <v>41873940</v>
      </c>
    </row>
    <row r="58" spans="1:4" ht="13.5" customHeight="1">
      <c r="A58" s="554" t="s">
        <v>81</v>
      </c>
      <c r="B58" s="554"/>
      <c r="C58" s="554" t="s">
        <v>405</v>
      </c>
      <c r="D58" s="555">
        <v>16365527.954485919</v>
      </c>
    </row>
    <row r="59" spans="1:4" ht="13.5" customHeight="1">
      <c r="A59" s="114" t="s">
        <v>82</v>
      </c>
      <c r="B59" s="114"/>
      <c r="C59" s="114" t="s">
        <v>406</v>
      </c>
      <c r="D59" s="475">
        <v>14872425.4224</v>
      </c>
    </row>
    <row r="60" spans="1:4" ht="13.5" customHeight="1">
      <c r="A60" s="554" t="s">
        <v>83</v>
      </c>
      <c r="B60" s="554"/>
      <c r="C60" s="554" t="s">
        <v>116</v>
      </c>
      <c r="D60" s="555">
        <v>707772</v>
      </c>
    </row>
    <row r="61" spans="1:4" ht="13.5" customHeight="1">
      <c r="A61" s="114" t="s">
        <v>84</v>
      </c>
      <c r="B61" s="114"/>
      <c r="C61" s="114" t="s">
        <v>467</v>
      </c>
      <c r="D61" s="475">
        <v>18173005.231571998</v>
      </c>
    </row>
    <row r="62" spans="1:4" ht="13.5" customHeight="1">
      <c r="A62" s="554" t="s">
        <v>85</v>
      </c>
      <c r="B62" s="554"/>
      <c r="C62" s="554" t="s">
        <v>1353</v>
      </c>
      <c r="D62" s="555">
        <v>982324.607112</v>
      </c>
    </row>
    <row r="63" spans="1:4" ht="13.5" customHeight="1">
      <c r="A63" s="114" t="s">
        <v>86</v>
      </c>
      <c r="B63" s="114"/>
      <c r="C63" s="114" t="s">
        <v>379</v>
      </c>
      <c r="D63" s="475">
        <v>9666074.1339820791</v>
      </c>
    </row>
    <row r="64" spans="1:4" ht="13.5" customHeight="1">
      <c r="A64" s="554" t="s">
        <v>87</v>
      </c>
      <c r="B64" s="554"/>
      <c r="C64" s="554" t="s">
        <v>468</v>
      </c>
      <c r="D64" s="555">
        <v>2946973.8213359998</v>
      </c>
    </row>
    <row r="65" spans="1:4" ht="13.5" customHeight="1">
      <c r="A65" s="114" t="s">
        <v>88</v>
      </c>
      <c r="B65" s="114"/>
      <c r="C65" s="114" t="s">
        <v>469</v>
      </c>
      <c r="D65" s="475">
        <v>5893947.6426719995</v>
      </c>
    </row>
    <row r="66" spans="1:4" ht="13.5" customHeight="1">
      <c r="A66" s="554" t="s">
        <v>89</v>
      </c>
      <c r="B66" s="554"/>
      <c r="C66" s="554" t="s">
        <v>357</v>
      </c>
      <c r="D66" s="555">
        <v>3000000</v>
      </c>
    </row>
    <row r="67" spans="1:4" ht="13.5" customHeight="1">
      <c r="A67" s="114" t="s">
        <v>90</v>
      </c>
      <c r="B67" s="114"/>
      <c r="C67" s="114" t="s">
        <v>522</v>
      </c>
      <c r="D67" s="475">
        <v>700000</v>
      </c>
    </row>
    <row r="68" spans="1:4" ht="13.5" customHeight="1">
      <c r="A68" s="554" t="s">
        <v>91</v>
      </c>
      <c r="B68" s="554"/>
      <c r="C68" s="554" t="s">
        <v>1331</v>
      </c>
      <c r="D68" s="555">
        <v>4000000</v>
      </c>
    </row>
    <row r="69" spans="1:4" ht="13.5" customHeight="1">
      <c r="A69" s="114" t="s">
        <v>92</v>
      </c>
      <c r="B69" s="114"/>
      <c r="C69" s="114" t="s">
        <v>1347</v>
      </c>
      <c r="D69" s="475">
        <v>5000000</v>
      </c>
    </row>
    <row r="70" spans="1:4" ht="13.5" customHeight="1">
      <c r="A70" s="554" t="s">
        <v>93</v>
      </c>
      <c r="B70" s="554"/>
      <c r="C70" s="554" t="s">
        <v>1308</v>
      </c>
      <c r="D70" s="555">
        <v>1000000</v>
      </c>
    </row>
    <row r="71" spans="1:4" ht="13.5" customHeight="1">
      <c r="A71" s="114" t="s">
        <v>94</v>
      </c>
      <c r="B71" s="114"/>
      <c r="C71" s="114" t="s">
        <v>8</v>
      </c>
      <c r="D71" s="475">
        <v>2500000</v>
      </c>
    </row>
    <row r="72" spans="1:4" ht="13.5" customHeight="1">
      <c r="A72" s="554" t="s">
        <v>95</v>
      </c>
      <c r="B72" s="554"/>
      <c r="C72" s="554" t="s">
        <v>422</v>
      </c>
      <c r="D72" s="555">
        <v>500000</v>
      </c>
    </row>
    <row r="73" spans="1:4" ht="13.5" customHeight="1">
      <c r="A73" s="114" t="s">
        <v>96</v>
      </c>
      <c r="B73" s="114"/>
      <c r="C73" s="114" t="s">
        <v>564</v>
      </c>
      <c r="D73" s="475">
        <v>300000</v>
      </c>
    </row>
    <row r="74" spans="1:4" ht="13.5" customHeight="1">
      <c r="A74" s="554" t="s">
        <v>97</v>
      </c>
      <c r="B74" s="554"/>
      <c r="C74" s="554" t="s">
        <v>1120</v>
      </c>
      <c r="D74" s="555">
        <v>250000</v>
      </c>
    </row>
    <row r="75" spans="1:4" ht="13.5" customHeight="1">
      <c r="A75" s="114" t="s">
        <v>98</v>
      </c>
      <c r="B75" s="114"/>
      <c r="C75" s="114" t="s">
        <v>1276</v>
      </c>
      <c r="D75" s="475">
        <v>3450000</v>
      </c>
    </row>
    <row r="76" spans="1:4" ht="13.5" customHeight="1">
      <c r="A76" s="554" t="s">
        <v>99</v>
      </c>
      <c r="B76" s="554"/>
      <c r="C76" s="554" t="s">
        <v>1106</v>
      </c>
      <c r="D76" s="555">
        <v>1000000</v>
      </c>
    </row>
    <row r="77" spans="1:4" ht="13.5" customHeight="1">
      <c r="A77" s="114" t="s">
        <v>100</v>
      </c>
      <c r="B77" s="114"/>
      <c r="C77" s="114" t="s">
        <v>909</v>
      </c>
      <c r="D77" s="475">
        <v>2000000</v>
      </c>
    </row>
    <row r="78" spans="1:4" ht="13.5" customHeight="1">
      <c r="A78" s="554" t="s">
        <v>101</v>
      </c>
      <c r="B78" s="554"/>
      <c r="C78" s="554" t="s">
        <v>1121</v>
      </c>
      <c r="D78" s="555">
        <v>600000</v>
      </c>
    </row>
    <row r="79" spans="1:4" ht="13.5" customHeight="1">
      <c r="A79" s="114" t="s">
        <v>102</v>
      </c>
      <c r="B79" s="114"/>
      <c r="C79" s="114" t="s">
        <v>513</v>
      </c>
      <c r="D79" s="475">
        <v>1000000</v>
      </c>
    </row>
    <row r="80" spans="1:4" ht="18.75" customHeight="1">
      <c r="A80" s="554" t="s">
        <v>103</v>
      </c>
      <c r="B80" s="554"/>
      <c r="C80" s="554" t="s">
        <v>273</v>
      </c>
      <c r="D80" s="555">
        <v>350000</v>
      </c>
    </row>
    <row r="81" spans="1:4" ht="13.5" customHeight="1">
      <c r="A81" s="114" t="s">
        <v>104</v>
      </c>
      <c r="B81" s="114"/>
      <c r="C81" s="114" t="s">
        <v>535</v>
      </c>
      <c r="D81" s="475">
        <v>900000</v>
      </c>
    </row>
    <row r="82" spans="1:4" ht="13.5" customHeight="1">
      <c r="A82" s="554" t="s">
        <v>105</v>
      </c>
      <c r="B82" s="554"/>
      <c r="C82" s="554" t="s">
        <v>1107</v>
      </c>
      <c r="D82" s="555">
        <v>100000</v>
      </c>
    </row>
    <row r="83" spans="1:4" ht="13.5" customHeight="1">
      <c r="A83" s="114" t="s">
        <v>106</v>
      </c>
      <c r="B83" s="114"/>
      <c r="C83" s="114" t="s">
        <v>359</v>
      </c>
      <c r="D83" s="475">
        <v>200000</v>
      </c>
    </row>
    <row r="84" spans="1:4" ht="13.5" customHeight="1">
      <c r="A84" s="554" t="s">
        <v>107</v>
      </c>
      <c r="B84" s="554"/>
      <c r="C84" s="554" t="s">
        <v>305</v>
      </c>
      <c r="D84" s="555">
        <v>500000</v>
      </c>
    </row>
    <row r="85" spans="1:4" ht="13.5" customHeight="1">
      <c r="A85" s="114" t="s">
        <v>108</v>
      </c>
      <c r="B85" s="114"/>
      <c r="C85" s="114" t="s">
        <v>14</v>
      </c>
      <c r="D85" s="475">
        <v>1500000</v>
      </c>
    </row>
    <row r="86" spans="1:4" ht="13.5" customHeight="1">
      <c r="A86" s="554" t="s">
        <v>109</v>
      </c>
      <c r="B86" s="554"/>
      <c r="C86" s="554" t="s">
        <v>487</v>
      </c>
      <c r="D86" s="555">
        <v>1000000</v>
      </c>
    </row>
    <row r="87" spans="1:4" ht="30" customHeight="1">
      <c r="A87" s="114" t="s">
        <v>110</v>
      </c>
      <c r="B87" s="114"/>
      <c r="C87" s="114" t="s">
        <v>438</v>
      </c>
      <c r="D87" s="475">
        <v>1000000</v>
      </c>
    </row>
    <row r="88" spans="1:4" ht="13.5" customHeight="1">
      <c r="A88" s="554" t="s">
        <v>110</v>
      </c>
      <c r="B88" s="554"/>
      <c r="C88" s="554" t="s">
        <v>438</v>
      </c>
      <c r="D88" s="555">
        <v>9823246.0711199995</v>
      </c>
    </row>
    <row r="89" spans="1:4" ht="13.5" customHeight="1">
      <c r="A89" s="114" t="s">
        <v>111</v>
      </c>
      <c r="B89" s="114"/>
      <c r="C89" s="114" t="s">
        <v>696</v>
      </c>
      <c r="D89" s="475">
        <v>800000000</v>
      </c>
    </row>
    <row r="90" spans="1:4" ht="20.25" customHeight="1">
      <c r="A90" s="554" t="s">
        <v>1006</v>
      </c>
      <c r="B90" s="554"/>
      <c r="C90" s="554" t="s">
        <v>1315</v>
      </c>
      <c r="D90" s="555">
        <v>28787040</v>
      </c>
    </row>
    <row r="91" spans="1:4" ht="29.25" customHeight="1">
      <c r="A91" s="114" t="s">
        <v>630</v>
      </c>
      <c r="B91" s="114"/>
      <c r="C91" s="114" t="s">
        <v>1112</v>
      </c>
      <c r="D91" s="475">
        <v>33660</v>
      </c>
    </row>
    <row r="92" spans="1:4" ht="27" customHeight="1">
      <c r="A92" s="554" t="s">
        <v>630</v>
      </c>
      <c r="B92" s="554"/>
      <c r="C92" s="554" t="s">
        <v>1112</v>
      </c>
      <c r="D92" s="555">
        <v>2933762.25</v>
      </c>
    </row>
    <row r="93" spans="1:4" ht="12.75" customHeight="1">
      <c r="A93" s="49"/>
      <c r="B93" s="49"/>
      <c r="C93" s="49"/>
      <c r="D93" s="477"/>
    </row>
    <row r="94" spans="1:4" ht="15" customHeight="1" thickBot="1">
      <c r="A94" s="651" t="s">
        <v>399</v>
      </c>
      <c r="B94" s="652"/>
      <c r="C94" s="652"/>
      <c r="D94" s="487">
        <f>SUM(D5:D93)</f>
        <v>1690120239.93436</v>
      </c>
    </row>
  </sheetData>
  <mergeCells count="3">
    <mergeCell ref="A1:D1"/>
    <mergeCell ref="A2:D2"/>
    <mergeCell ref="A94:C94"/>
  </mergeCells>
  <phoneticPr fontId="0" type="noConversion"/>
  <printOptions horizontalCentered="1"/>
  <pageMargins left="0.19685039370078741" right="0.19685039370078741" top="0.59055118110236227" bottom="0.39370078740157483" header="0" footer="0"/>
  <pageSetup scale="8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15"/>
  <sheetViews>
    <sheetView workbookViewId="0">
      <selection activeCell="C28" sqref="C28"/>
    </sheetView>
  </sheetViews>
  <sheetFormatPr baseColWidth="10" defaultRowHeight="12.75"/>
  <cols>
    <col min="1" max="1" width="16" customWidth="1"/>
    <col min="2" max="2" width="61.28515625" customWidth="1"/>
    <col min="3" max="3" width="17.42578125" bestFit="1" customWidth="1"/>
    <col min="4" max="4" width="47" customWidth="1"/>
    <col min="5" max="16384" width="11.42578125" style="9"/>
  </cols>
  <sheetData>
    <row r="1" spans="1:5" ht="15.75">
      <c r="A1" s="653" t="s">
        <v>1316</v>
      </c>
      <c r="B1" s="653"/>
      <c r="C1" s="653"/>
      <c r="D1" s="653"/>
    </row>
    <row r="2" spans="1:5" ht="13.5" customHeight="1">
      <c r="A2" s="653" t="str">
        <f>+'Prog-I Detalle'!A2:D2</f>
        <v>PRESUPUESTO ORDINARIO 2012</v>
      </c>
      <c r="B2" s="653"/>
      <c r="C2" s="653"/>
      <c r="D2" s="653"/>
    </row>
    <row r="3" spans="1:5" ht="15.75">
      <c r="A3" s="357"/>
      <c r="B3" s="357"/>
      <c r="C3" s="357"/>
      <c r="D3" s="357"/>
    </row>
    <row r="4" spans="1:5" ht="13.5" thickBot="1">
      <c r="A4" s="356"/>
      <c r="B4" s="356"/>
      <c r="C4" s="356"/>
      <c r="D4" s="356"/>
    </row>
    <row r="5" spans="1:5" ht="29.25" customHeight="1" thickBot="1">
      <c r="A5" s="284" t="s">
        <v>313</v>
      </c>
      <c r="B5" s="284" t="s">
        <v>112</v>
      </c>
      <c r="C5" s="284" t="s">
        <v>113</v>
      </c>
      <c r="D5" s="284" t="s">
        <v>114</v>
      </c>
    </row>
    <row r="6" spans="1:5">
      <c r="A6" s="4"/>
      <c r="B6" s="5"/>
      <c r="C6" s="6">
        <f>SUM(C7:C9)</f>
        <v>0</v>
      </c>
      <c r="D6" s="5"/>
    </row>
    <row r="7" spans="1:5">
      <c r="A7" s="7"/>
      <c r="B7" s="10"/>
      <c r="C7" s="358"/>
      <c r="D7" s="10"/>
    </row>
    <row r="8" spans="1:5" s="269" customFormat="1">
      <c r="A8" s="283"/>
      <c r="B8" s="354"/>
      <c r="C8" s="272"/>
      <c r="D8" s="354"/>
    </row>
    <row r="9" spans="1:5">
      <c r="A9" s="359"/>
      <c r="B9" s="360"/>
      <c r="C9" s="361"/>
      <c r="D9" s="360"/>
    </row>
    <row r="10" spans="1:5" ht="13.5" thickBot="1">
      <c r="A10" s="8"/>
      <c r="B10" s="11"/>
      <c r="C10" s="12"/>
      <c r="D10" s="11"/>
    </row>
    <row r="11" spans="1:5" s="101" customFormat="1" ht="15" customHeight="1" thickBot="1">
      <c r="A11" s="654" t="s">
        <v>399</v>
      </c>
      <c r="B11" s="655"/>
      <c r="C11" s="285">
        <f>SUM(C7:C9)</f>
        <v>0</v>
      </c>
      <c r="D11" s="286"/>
      <c r="E11" s="100"/>
    </row>
    <row r="12" spans="1:5">
      <c r="A12" s="9"/>
    </row>
    <row r="13" spans="1:5">
      <c r="A13" s="9"/>
      <c r="B13" s="9"/>
      <c r="C13" s="9"/>
      <c r="D13" s="9"/>
    </row>
    <row r="14" spans="1:5">
      <c r="A14" s="9"/>
      <c r="B14" s="9"/>
      <c r="C14" s="9"/>
      <c r="D14" s="9"/>
    </row>
    <row r="15" spans="1:5">
      <c r="A15" s="9"/>
      <c r="B15" s="9"/>
      <c r="C15" s="9"/>
      <c r="D15" s="9"/>
    </row>
  </sheetData>
  <mergeCells count="3">
    <mergeCell ref="A1:D1"/>
    <mergeCell ref="A2:D2"/>
    <mergeCell ref="A11:B11"/>
  </mergeCells>
  <phoneticPr fontId="0" type="noConversion"/>
  <printOptions horizontalCentered="1"/>
  <pageMargins left="0.19685039370078741" right="0.19685039370078741" top="0.39370078740157483" bottom="0.39370078740157483" header="0" footer="0"/>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14"/>
  </sheetPr>
  <dimension ref="A1:N123"/>
  <sheetViews>
    <sheetView showGridLines="0" topLeftCell="A103" zoomScale="80" zoomScaleNormal="80" workbookViewId="0">
      <selection activeCell="M6" sqref="M6"/>
    </sheetView>
  </sheetViews>
  <sheetFormatPr baseColWidth="10" defaultRowHeight="12.75"/>
  <cols>
    <col min="1" max="1" width="14.140625" style="300" customWidth="1"/>
    <col min="2" max="2" width="43.7109375" style="294" customWidth="1"/>
    <col min="3" max="3" width="18.5703125" style="277" customWidth="1"/>
    <col min="4" max="4" width="7.7109375" style="301" customWidth="1"/>
    <col min="5" max="5" width="17.7109375" style="277" bestFit="1" customWidth="1"/>
    <col min="6" max="6" width="8.42578125" style="301" customWidth="1"/>
    <col min="7" max="7" width="18.140625" style="277" customWidth="1"/>
    <col min="8" max="8" width="8.5703125" style="302" customWidth="1"/>
    <col min="9" max="9" width="19.140625" style="303" hidden="1" customWidth="1"/>
    <col min="10" max="10" width="8.5703125" style="304" hidden="1" customWidth="1"/>
    <col min="11" max="11" width="17.85546875" style="277" bestFit="1" customWidth="1"/>
    <col min="12" max="12" width="8.85546875" style="302" customWidth="1"/>
    <col min="13" max="13" width="14.28515625" style="89" bestFit="1" customWidth="1"/>
    <col min="14" max="14" width="20.140625" style="89" customWidth="1"/>
    <col min="15" max="16384" width="11.42578125" style="89"/>
  </cols>
  <sheetData>
    <row r="1" spans="1:14" ht="18">
      <c r="A1" s="573" t="s">
        <v>443</v>
      </c>
      <c r="B1" s="573"/>
      <c r="C1" s="573"/>
      <c r="D1" s="573"/>
      <c r="E1" s="573"/>
      <c r="F1" s="573"/>
      <c r="G1" s="573"/>
      <c r="H1" s="573"/>
      <c r="I1" s="573"/>
      <c r="J1" s="573"/>
      <c r="K1" s="573"/>
      <c r="L1" s="573"/>
    </row>
    <row r="2" spans="1:14" ht="15.75">
      <c r="A2" s="574" t="str">
        <f>+'Prog-I Detalle'!A2:D2</f>
        <v>PRESUPUESTO ORDINARIO 2012</v>
      </c>
      <c r="B2" s="575"/>
      <c r="C2" s="575"/>
      <c r="D2" s="575"/>
      <c r="E2" s="575"/>
      <c r="F2" s="575"/>
      <c r="G2" s="575"/>
      <c r="H2" s="575"/>
      <c r="I2" s="575"/>
      <c r="J2" s="575"/>
      <c r="K2" s="575"/>
      <c r="L2" s="575"/>
    </row>
    <row r="3" spans="1:14" ht="15.75">
      <c r="A3" s="575" t="s">
        <v>582</v>
      </c>
      <c r="B3" s="575"/>
      <c r="C3" s="575"/>
      <c r="D3" s="575"/>
      <c r="E3" s="575"/>
      <c r="F3" s="575"/>
      <c r="G3" s="575"/>
      <c r="H3" s="575"/>
      <c r="I3" s="575"/>
      <c r="J3" s="575"/>
      <c r="K3" s="575"/>
      <c r="L3" s="575"/>
    </row>
    <row r="4" spans="1:14" ht="13.5" thickBot="1">
      <c r="A4" s="295"/>
      <c r="B4" s="289"/>
      <c r="C4" s="295"/>
      <c r="D4" s="296"/>
      <c r="E4" s="295"/>
      <c r="F4" s="296"/>
      <c r="G4" s="295"/>
      <c r="H4" s="296"/>
      <c r="I4" s="295"/>
      <c r="J4" s="295"/>
      <c r="K4" s="295"/>
      <c r="L4" s="296"/>
    </row>
    <row r="5" spans="1:14" s="44" customFormat="1" ht="51.75" thickBot="1">
      <c r="A5" s="510" t="s">
        <v>868</v>
      </c>
      <c r="B5" s="510" t="s">
        <v>1268</v>
      </c>
      <c r="C5" s="510" t="s">
        <v>1269</v>
      </c>
      <c r="D5" s="511" t="s">
        <v>448</v>
      </c>
      <c r="E5" s="510" t="s">
        <v>1270</v>
      </c>
      <c r="F5" s="511" t="s">
        <v>448</v>
      </c>
      <c r="G5" s="510" t="s">
        <v>396</v>
      </c>
      <c r="H5" s="511" t="s">
        <v>448</v>
      </c>
      <c r="I5" s="510" t="s">
        <v>397</v>
      </c>
      <c r="J5" s="510" t="s">
        <v>448</v>
      </c>
      <c r="K5" s="510" t="s">
        <v>398</v>
      </c>
      <c r="L5" s="511" t="s">
        <v>448</v>
      </c>
    </row>
    <row r="6" spans="1:14">
      <c r="A6" s="419"/>
      <c r="B6" s="420" t="s">
        <v>399</v>
      </c>
      <c r="C6" s="421">
        <f>C8+C27+C64+C88+C91+C101+C116+C118+C121</f>
        <v>2924322736.9704781</v>
      </c>
      <c r="D6" s="422">
        <f>D8+D27+D64+D88+D91+D101+D116+D118</f>
        <v>0.97644082038244084</v>
      </c>
      <c r="E6" s="421">
        <f>E8+E27+E64+E88+E91+E101+E116+E118+E121</f>
        <v>2192093306.1983647</v>
      </c>
      <c r="F6" s="422">
        <f>F8+F27+F64+F88+F91+F101+F116+F118</f>
        <v>0.99667427632784356</v>
      </c>
      <c r="G6" s="421">
        <f>G8+G27+G64+G88+G91+G101+G116+G118+G121</f>
        <v>1690120239.93436</v>
      </c>
      <c r="H6" s="423">
        <f>H8+H27+H64+H88+H91+H101+H116+H118+H121</f>
        <v>1</v>
      </c>
      <c r="I6" s="421">
        <f>I8+I27+I64+I88+I91+I101+I116+I118+I121</f>
        <v>0</v>
      </c>
      <c r="J6" s="424" t="e">
        <f>+I6/I6</f>
        <v>#DIV/0!</v>
      </c>
      <c r="K6" s="421">
        <f>K8+K27+K64+K88+K91+K101+K116+K118+K121</f>
        <v>6806536283.1032038</v>
      </c>
      <c r="L6" s="425">
        <f>L8+L27+L64+L88+L91+L101+L116+L118+L121</f>
        <v>0.99999999999999989</v>
      </c>
      <c r="M6" s="352"/>
      <c r="N6" s="277"/>
    </row>
    <row r="7" spans="1:14">
      <c r="A7" s="426"/>
      <c r="B7" s="290"/>
      <c r="C7" s="297">
        <f>+C6/$K$6</f>
        <v>0.42963448887063521</v>
      </c>
      <c r="D7" s="298"/>
      <c r="E7" s="297">
        <f>+E6/$K$6</f>
        <v>0.32205709556564005</v>
      </c>
      <c r="F7" s="298"/>
      <c r="G7" s="297">
        <f>+G6/$K$6</f>
        <v>0.24830841556372463</v>
      </c>
      <c r="H7" s="298"/>
      <c r="I7" s="297">
        <f>+I6/$K$6</f>
        <v>0</v>
      </c>
      <c r="J7" s="299"/>
      <c r="K7" s="297">
        <f>+C7+E7+G7+I7</f>
        <v>0.99999999999999989</v>
      </c>
      <c r="L7" s="427"/>
    </row>
    <row r="8" spans="1:14" s="88" customFormat="1">
      <c r="A8" s="504">
        <v>0</v>
      </c>
      <c r="B8" s="505" t="s">
        <v>400</v>
      </c>
      <c r="C8" s="506">
        <f>SUM(C9:C26)</f>
        <v>1094310911.1268029</v>
      </c>
      <c r="D8" s="507">
        <f>+C8/$C$6</f>
        <v>0.37421003410194059</v>
      </c>
      <c r="E8" s="506">
        <f>SUM(E9:E26)</f>
        <v>859291679.49897003</v>
      </c>
      <c r="F8" s="507">
        <f>+E8/$E$6</f>
        <v>0.39199594153644657</v>
      </c>
      <c r="G8" s="506">
        <f>SUM(G9:G26)</f>
        <v>268903231.69212002</v>
      </c>
      <c r="H8" s="507">
        <f>G8/$G$6</f>
        <v>0.15910301843528218</v>
      </c>
      <c r="I8" s="506">
        <f>SUM(I9:I26)</f>
        <v>0</v>
      </c>
      <c r="J8" s="508" t="e">
        <f>+I8/$I$6</f>
        <v>#DIV/0!</v>
      </c>
      <c r="K8" s="506">
        <f>+C8+E8+G8+I8</f>
        <v>2222505822.317893</v>
      </c>
      <c r="L8" s="509">
        <f>K8/$K$6</f>
        <v>0.32652522955546764</v>
      </c>
      <c r="M8" s="90"/>
    </row>
    <row r="9" spans="1:14">
      <c r="A9" s="428" t="s">
        <v>314</v>
      </c>
      <c r="B9" s="192" t="s">
        <v>401</v>
      </c>
      <c r="C9" s="193">
        <f>SUMIF('Prog-I Detalle'!$A$5:$A$136,A9,'Prog-I Detalle'!$D$5:$D$136)</f>
        <v>533117871.36000001</v>
      </c>
      <c r="D9" s="287">
        <f>+C9/$C$6</f>
        <v>0.18230473149222107</v>
      </c>
      <c r="E9" s="193">
        <f>SUMIF('Prog-II Detalle'!$A$5:$A$377,A9,'Prog-II Detalle'!$D$5:$D$377)</f>
        <v>446130000</v>
      </c>
      <c r="F9" s="287">
        <f>+E9/$E$6</f>
        <v>0.2035177967737607</v>
      </c>
      <c r="G9" s="193">
        <f>SUMIF('Prog-III Detalle'!$A$5:$A$93,A9,'Prog-III Detalle'!$D$5:$D$93)</f>
        <v>126495600</v>
      </c>
      <c r="H9" s="287">
        <f>+G9/$G$6</f>
        <v>7.4844142452795415E-2</v>
      </c>
      <c r="I9" s="195">
        <f>SUMIF('Prog-IV Detalle'!$A$7:$A$15,A9,'Prog-IV Detalle'!$C$7:$C$15)</f>
        <v>0</v>
      </c>
      <c r="J9" s="194" t="e">
        <f t="shared" ref="J9:J91" si="0">+I9/$I$6</f>
        <v>#DIV/0!</v>
      </c>
      <c r="K9" s="193">
        <f>+C9+E9+G9+I9</f>
        <v>1105743471.3600001</v>
      </c>
      <c r="L9" s="429">
        <f>K9/$K$6</f>
        <v>0.16245318108491369</v>
      </c>
    </row>
    <row r="10" spans="1:14">
      <c r="A10" s="428" t="s">
        <v>151</v>
      </c>
      <c r="B10" s="291" t="s">
        <v>282</v>
      </c>
      <c r="C10" s="193">
        <f>SUMIF('Prog-I Detalle'!$A$5:$A$136,A10,'Prog-I Detalle'!$D$5:$D$136)</f>
        <v>0</v>
      </c>
      <c r="D10" s="287">
        <f t="shared" ref="D10:D67" si="1">+C10/$C$6</f>
        <v>0</v>
      </c>
      <c r="E10" s="193">
        <f>SUMIF('Prog-II Detalle'!$A$5:$A$377,A10,'Prog-II Detalle'!$D$5:$D$377)</f>
        <v>2000000</v>
      </c>
      <c r="F10" s="287">
        <f t="shared" ref="F10:F26" si="2">+E10/$E$6</f>
        <v>9.1236992255064981E-4</v>
      </c>
      <c r="G10" s="193">
        <f>SUMIF('Prog-III Detalle'!$A$5:$A$93,A10,'Prog-III Detalle'!$D$5:$D$93)</f>
        <v>0</v>
      </c>
      <c r="H10" s="287">
        <f t="shared" ref="H10:H26" si="3">+G10/$G$6</f>
        <v>0</v>
      </c>
      <c r="I10" s="195">
        <f>SUMIF('Prog-IV Detalle'!$A$7:$A$15,A10,'Prog-IV Detalle'!$C$7:$C$15)</f>
        <v>0</v>
      </c>
      <c r="J10" s="194" t="e">
        <f t="shared" si="0"/>
        <v>#DIV/0!</v>
      </c>
      <c r="K10" s="193">
        <f t="shared" ref="K10:K24" si="4">+C10+E10+G10+I10</f>
        <v>2000000</v>
      </c>
      <c r="L10" s="429">
        <f t="shared" ref="L10:L26" si="5">K10/$K$6</f>
        <v>2.9383520733811022E-4</v>
      </c>
    </row>
    <row r="11" spans="1:14">
      <c r="A11" s="428" t="s">
        <v>315</v>
      </c>
      <c r="B11" s="291" t="s">
        <v>115</v>
      </c>
      <c r="C11" s="193">
        <f>SUMIF('Prog-I Detalle'!$A$5:$A$136,A11,'Prog-I Detalle'!$D$5:$D$136)</f>
        <v>8336400</v>
      </c>
      <c r="D11" s="287">
        <f t="shared" si="1"/>
        <v>2.8507113440687784E-3</v>
      </c>
      <c r="E11" s="193">
        <f>SUMIF('Prog-II Detalle'!$A$5:$A$377,A11,'Prog-II Detalle'!$D$5:$D$377)</f>
        <v>0</v>
      </c>
      <c r="F11" s="287">
        <f t="shared" si="2"/>
        <v>0</v>
      </c>
      <c r="G11" s="193">
        <f>SUMIF('Prog-III Detalle'!$A$5:$A$93,A11,'Prog-III Detalle'!$D$5:$D$93)</f>
        <v>0</v>
      </c>
      <c r="H11" s="287">
        <f t="shared" si="3"/>
        <v>0</v>
      </c>
      <c r="I11" s="195">
        <f>SUMIF('Prog-IV Detalle'!$A$7:$A$15,A11,'Prog-IV Detalle'!$C$7:$C$15)</f>
        <v>0</v>
      </c>
      <c r="J11" s="194" t="e">
        <f t="shared" si="0"/>
        <v>#DIV/0!</v>
      </c>
      <c r="K11" s="193">
        <f t="shared" si="4"/>
        <v>8336400</v>
      </c>
      <c r="L11" s="429">
        <f t="shared" si="5"/>
        <v>1.2247639112267111E-3</v>
      </c>
    </row>
    <row r="12" spans="1:14">
      <c r="A12" s="428" t="s">
        <v>316</v>
      </c>
      <c r="B12" s="291" t="s">
        <v>361</v>
      </c>
      <c r="C12" s="193">
        <f>SUMIF('Prog-I Detalle'!$A$5:$A$136,A12,'Prog-I Detalle'!$D$5:$D$136)</f>
        <v>6825457.5800000001</v>
      </c>
      <c r="D12" s="287">
        <f t="shared" si="1"/>
        <v>2.3340301990986793E-3</v>
      </c>
      <c r="E12" s="193">
        <f>SUMIF('Prog-II Detalle'!$A$5:$A$377,A12,'Prog-II Detalle'!$D$5:$D$377)</f>
        <v>17646800</v>
      </c>
      <c r="F12" s="287">
        <f t="shared" si="2"/>
        <v>8.0502047746334043E-3</v>
      </c>
      <c r="G12" s="193">
        <f>SUMIF('Prog-III Detalle'!$A$5:$A$93,A12,'Prog-III Detalle'!$D$5:$D$93)</f>
        <v>0</v>
      </c>
      <c r="H12" s="287">
        <f t="shared" si="3"/>
        <v>0</v>
      </c>
      <c r="I12" s="195">
        <f>SUMIF('Prog-IV Detalle'!$A$7:$A$15,A12,'Prog-IV Detalle'!$C$7:$C$15)</f>
        <v>0</v>
      </c>
      <c r="J12" s="194" t="e">
        <f t="shared" si="0"/>
        <v>#DIV/0!</v>
      </c>
      <c r="K12" s="193">
        <f t="shared" si="4"/>
        <v>24472257.579999998</v>
      </c>
      <c r="L12" s="429">
        <f t="shared" si="5"/>
        <v>3.5954054400254695E-3</v>
      </c>
    </row>
    <row r="13" spans="1:14">
      <c r="A13" s="428" t="s">
        <v>318</v>
      </c>
      <c r="B13" s="291" t="s">
        <v>402</v>
      </c>
      <c r="C13" s="193">
        <f>SUMIF('Prog-I Detalle'!$A$5:$A$136,A13,'Prog-I Detalle'!$D$5:$D$136)</f>
        <v>4000000</v>
      </c>
      <c r="D13" s="287">
        <f t="shared" si="1"/>
        <v>1.3678380807393014E-3</v>
      </c>
      <c r="E13" s="193">
        <f>SUMIF('Prog-II Detalle'!$A$5:$A$377,A13,'Prog-II Detalle'!$D$5:$D$377)</f>
        <v>10000000</v>
      </c>
      <c r="F13" s="287">
        <f t="shared" si="2"/>
        <v>4.5618496127532489E-3</v>
      </c>
      <c r="G13" s="193">
        <f>SUMIF('Prog-III Detalle'!$A$5:$A$93,A13,'Prog-III Detalle'!$D$5:$D$93)</f>
        <v>0</v>
      </c>
      <c r="H13" s="287">
        <f t="shared" si="3"/>
        <v>0</v>
      </c>
      <c r="I13" s="195">
        <f>SUMIF('Prog-IV Detalle'!$A$7:$A$15,A13,'Prog-IV Detalle'!$C$7:$C$15)</f>
        <v>0</v>
      </c>
      <c r="J13" s="194" t="e">
        <f t="shared" si="0"/>
        <v>#DIV/0!</v>
      </c>
      <c r="K13" s="193">
        <f t="shared" si="4"/>
        <v>14000000</v>
      </c>
      <c r="L13" s="429">
        <f t="shared" si="5"/>
        <v>2.0568464513667714E-3</v>
      </c>
    </row>
    <row r="14" spans="1:14">
      <c r="A14" s="428" t="s">
        <v>501</v>
      </c>
      <c r="B14" s="291" t="s">
        <v>319</v>
      </c>
      <c r="C14" s="193">
        <f>SUMIF('Prog-I Detalle'!$A$5:$A$136,A14,'Prog-I Detalle'!$D$5:$D$136)</f>
        <v>1000000</v>
      </c>
      <c r="D14" s="287">
        <f t="shared" si="1"/>
        <v>3.4195952018482536E-4</v>
      </c>
      <c r="E14" s="193">
        <f>SUMIF('Prog-II Detalle'!$A$5:$A$377,A14,'Prog-II Detalle'!$D$5:$D$377)</f>
        <v>1500000</v>
      </c>
      <c r="F14" s="287">
        <f t="shared" si="2"/>
        <v>6.8427744191298739E-4</v>
      </c>
      <c r="G14" s="193">
        <f>SUMIF('Prog-III Detalle'!$A$5:$A$93,A14,'Prog-III Detalle'!$D$5:$D$93)</f>
        <v>0</v>
      </c>
      <c r="H14" s="287">
        <f t="shared" si="3"/>
        <v>0</v>
      </c>
      <c r="I14" s="195"/>
      <c r="J14" s="194"/>
      <c r="K14" s="193">
        <f>+C14+E14+G14</f>
        <v>2500000</v>
      </c>
      <c r="L14" s="429">
        <f t="shared" si="5"/>
        <v>3.672940091726378E-4</v>
      </c>
    </row>
    <row r="15" spans="1:14">
      <c r="A15" s="428" t="s">
        <v>152</v>
      </c>
      <c r="B15" s="192" t="s">
        <v>403</v>
      </c>
      <c r="C15" s="193">
        <f>SUMIF('Prog-I Detalle'!$A$5:$A$136,A15,'Prog-I Detalle'!$D$5:$D$136)</f>
        <v>8008800</v>
      </c>
      <c r="D15" s="287">
        <f t="shared" si="1"/>
        <v>2.7386854052562294E-3</v>
      </c>
      <c r="E15" s="193">
        <f>SUMIF('Prog-II Detalle'!$A$5:$A$377,A15,'Prog-II Detalle'!$D$5:$D$377)</f>
        <v>6756300</v>
      </c>
      <c r="F15" s="287">
        <f t="shared" si="2"/>
        <v>3.0821224538644778E-3</v>
      </c>
      <c r="G15" s="193">
        <f>SUMIF('Prog-III Detalle'!$A$5:$A$93,A15,'Prog-III Detalle'!$D$5:$D$93)</f>
        <v>3517800</v>
      </c>
      <c r="H15" s="287">
        <f t="shared" si="3"/>
        <v>2.0813903750046933E-3</v>
      </c>
      <c r="I15" s="195">
        <f>SUMIF('Prog-IV Detalle'!$A$7:$A$15,A15,'Prog-IV Detalle'!$C$7:$C$15)</f>
        <v>0</v>
      </c>
      <c r="J15" s="194" t="e">
        <f t="shared" si="0"/>
        <v>#DIV/0!</v>
      </c>
      <c r="K15" s="193">
        <f t="shared" si="4"/>
        <v>18282900</v>
      </c>
      <c r="L15" s="429">
        <f t="shared" si="5"/>
        <v>2.6860798561209676E-3</v>
      </c>
    </row>
    <row r="16" spans="1:14">
      <c r="A16" s="428" t="s">
        <v>856</v>
      </c>
      <c r="B16" s="192" t="s">
        <v>846</v>
      </c>
      <c r="C16" s="193">
        <f>SUMIF('Prog-I Detalle'!$A$5:$A$136,A16,'Prog-I Detalle'!$D$5:$D$136)</f>
        <v>29660032.386795837</v>
      </c>
      <c r="D16" s="287">
        <f t="shared" si="1"/>
        <v>1.0142530443655085E-2</v>
      </c>
      <c r="E16" s="193">
        <f>SUMIF('Prog-II Detalle'!$A$5:$A$377,A16,'Prog-II Detalle'!$D$5:$D$377)</f>
        <v>0</v>
      </c>
      <c r="F16" s="287">
        <f t="shared" si="2"/>
        <v>0</v>
      </c>
      <c r="G16" s="193">
        <f>SUMIF('Prog-III Detalle'!$A$5:$A$93,A16,'Prog-III Detalle'!$D$5:$D$93)</f>
        <v>0</v>
      </c>
      <c r="H16" s="287">
        <f t="shared" si="3"/>
        <v>0</v>
      </c>
      <c r="I16" s="195">
        <f>SUMIF('Prog-IV Detalle'!$A$7:$A$15,A16,'Prog-IV Detalle'!$C$7:$C$15)</f>
        <v>0</v>
      </c>
      <c r="J16" s="194" t="e">
        <f t="shared" si="0"/>
        <v>#DIV/0!</v>
      </c>
      <c r="K16" s="193">
        <f>+C16+E16+G16+I16</f>
        <v>29660032.386795837</v>
      </c>
      <c r="L16" s="429">
        <f t="shared" si="5"/>
        <v>4.35758088301461E-3</v>
      </c>
    </row>
    <row r="17" spans="1:12">
      <c r="A17" s="428" t="s">
        <v>587</v>
      </c>
      <c r="B17" s="192" t="s">
        <v>1346</v>
      </c>
      <c r="C17" s="193">
        <f>SUMIF('Prog-I Detalle'!$A$5:$A$136,A17,'Prog-I Detalle'!$D$5:$D$136)</f>
        <v>97975656</v>
      </c>
      <c r="D17" s="287">
        <f t="shared" si="1"/>
        <v>3.3503708315553507E-2</v>
      </c>
      <c r="E17" s="193">
        <f>SUMIF('Prog-II Detalle'!$A$5:$A$377,A17,'Prog-II Detalle'!$D$5:$D$377)</f>
        <v>71960400</v>
      </c>
      <c r="F17" s="287">
        <f t="shared" si="2"/>
        <v>3.2827252287356889E-2</v>
      </c>
      <c r="G17" s="193">
        <f>SUMIF('Prog-III Detalle'!$A$5:$A$93,A17,'Prog-III Detalle'!$D$5:$D$93)</f>
        <v>22343880</v>
      </c>
      <c r="H17" s="287">
        <f t="shared" si="3"/>
        <v>1.3220290173477705E-2</v>
      </c>
      <c r="I17" s="195">
        <f>SUMIF('Prog-IV Detalle'!$A$7:$A$15,A17,'Prog-IV Detalle'!$C$7:$C$15)</f>
        <v>0</v>
      </c>
      <c r="J17" s="194" t="e">
        <f t="shared" si="0"/>
        <v>#DIV/0!</v>
      </c>
      <c r="K17" s="193">
        <f t="shared" si="4"/>
        <v>192279936</v>
      </c>
      <c r="L17" s="429">
        <f t="shared" si="5"/>
        <v>2.8249307430759284E-2</v>
      </c>
    </row>
    <row r="18" spans="1:12">
      <c r="A18" s="428" t="s">
        <v>1198</v>
      </c>
      <c r="B18" s="192" t="s">
        <v>404</v>
      </c>
      <c r="C18" s="193">
        <f>SUMIF('Prog-I Detalle'!$A$5:$A$136,A18,'Prog-I Detalle'!$D$5:$D$136)</f>
        <v>112886640</v>
      </c>
      <c r="D18" s="287">
        <f t="shared" si="1"/>
        <v>3.8602661249677116E-2</v>
      </c>
      <c r="E18" s="193">
        <f>SUMIF('Prog-II Detalle'!$A$5:$A$377,A18,'Prog-II Detalle'!$D$5:$D$377)</f>
        <v>14294280</v>
      </c>
      <c r="F18" s="287">
        <f t="shared" si="2"/>
        <v>6.5208355682586519E-3</v>
      </c>
      <c r="G18" s="193">
        <f>SUMIF('Prog-III Detalle'!$A$5:$A$93,A18,'Prog-III Detalle'!$D$5:$D$93)</f>
        <v>41873940</v>
      </c>
      <c r="H18" s="287">
        <f t="shared" si="3"/>
        <v>2.4775716549981248E-2</v>
      </c>
      <c r="I18" s="195">
        <f>SUMIF('Prog-IV Detalle'!$A$7:$A$15,A18,'Prog-IV Detalle'!$C$7:$C$15)</f>
        <v>0</v>
      </c>
      <c r="J18" s="194" t="e">
        <f t="shared" si="0"/>
        <v>#DIV/0!</v>
      </c>
      <c r="K18" s="193">
        <f t="shared" si="4"/>
        <v>169054860</v>
      </c>
      <c r="L18" s="429">
        <f t="shared" si="5"/>
        <v>2.4837134919807598E-2</v>
      </c>
    </row>
    <row r="19" spans="1:12">
      <c r="A19" s="428" t="s">
        <v>153</v>
      </c>
      <c r="B19" s="192" t="s">
        <v>405</v>
      </c>
      <c r="C19" s="193">
        <f>SUMIF('Prog-I Detalle'!$A$5:$A$136,A19,'Prog-I Detalle'!$D$5:$D$136)</f>
        <v>69557190.74434714</v>
      </c>
      <c r="D19" s="287">
        <f t="shared" si="1"/>
        <v>2.3785743572341325E-2</v>
      </c>
      <c r="E19" s="193">
        <f>SUMIF('Prog-II Detalle'!$A$5:$A$377,A19,'Prog-II Detalle'!$D$5:$D$377)</f>
        <v>56138338.230546035</v>
      </c>
      <c r="F19" s="287">
        <f t="shared" si="2"/>
        <v>2.5609465651762735E-2</v>
      </c>
      <c r="G19" s="193">
        <f>SUMIF('Prog-III Detalle'!$A$5:$A$93,A19,'Prog-III Detalle'!$D$5:$D$93)</f>
        <v>17568344.470551841</v>
      </c>
      <c r="H19" s="287">
        <f t="shared" si="3"/>
        <v>1.0394730537771769E-2</v>
      </c>
      <c r="I19" s="195">
        <f>SUMIF('Prog-IV Detalle'!$A$7:$A$15,A19,'Prog-IV Detalle'!$C$7:$C$15)</f>
        <v>0</v>
      </c>
      <c r="J19" s="194" t="e">
        <f t="shared" si="0"/>
        <v>#DIV/0!</v>
      </c>
      <c r="K19" s="193">
        <f t="shared" si="4"/>
        <v>143263873.44544503</v>
      </c>
      <c r="L19" s="429">
        <f t="shared" si="5"/>
        <v>2.1047984978951561E-2</v>
      </c>
    </row>
    <row r="20" spans="1:12">
      <c r="A20" s="428" t="s">
        <v>1114</v>
      </c>
      <c r="B20" s="192" t="s">
        <v>406</v>
      </c>
      <c r="C20" s="193">
        <f>SUMIF('Prog-I Detalle'!$A$5:$A$136,A20,'Prog-I Detalle'!$D$5:$D$136)</f>
        <v>57812336.110986002</v>
      </c>
      <c r="D20" s="287">
        <f t="shared" si="1"/>
        <v>1.9769478717276627E-2</v>
      </c>
      <c r="E20" s="193">
        <f>SUMIF('Prog-II Detalle'!$A$5:$A$377,A20,'Prog-II Detalle'!$D$5:$D$377)</f>
        <v>50865178.618800007</v>
      </c>
      <c r="F20" s="287">
        <f t="shared" si="2"/>
        <v>2.3203929538479766E-2</v>
      </c>
      <c r="G20" s="193">
        <f>SUMIF('Prog-III Detalle'!$A$5:$A$93,A20,'Prog-III Detalle'!$D$5:$D$93)</f>
        <v>15965503.444799999</v>
      </c>
      <c r="H20" s="287">
        <f t="shared" si="3"/>
        <v>9.4463713690690187E-3</v>
      </c>
      <c r="I20" s="195">
        <f>SUMIF('Prog-IV Detalle'!$A$7:$A$15,A20,'Prog-IV Detalle'!$C$7:$C$15)</f>
        <v>0</v>
      </c>
      <c r="J20" s="194" t="e">
        <f t="shared" si="0"/>
        <v>#DIV/0!</v>
      </c>
      <c r="K20" s="193">
        <f t="shared" si="4"/>
        <v>124643018.17458601</v>
      </c>
      <c r="L20" s="429">
        <f t="shared" si="5"/>
        <v>1.831225354428866E-2</v>
      </c>
    </row>
    <row r="21" spans="1:12" ht="12.75" customHeight="1">
      <c r="A21" s="428" t="s">
        <v>588</v>
      </c>
      <c r="B21" s="192" t="s">
        <v>116</v>
      </c>
      <c r="C21" s="193">
        <f>SUMIF('Prog-I Detalle'!$A$5:$A$136,A21,'Prog-I Detalle'!$D$5:$D$136)</f>
        <v>5057136</v>
      </c>
      <c r="D21" s="287">
        <f t="shared" si="1"/>
        <v>1.729335800069407E-3</v>
      </c>
      <c r="E21" s="193">
        <f>SUMIF('Prog-II Detalle'!$A$5:$A$377,A21,'Prog-II Detalle'!$D$5:$D$377)</f>
        <v>52776672</v>
      </c>
      <c r="F21" s="287">
        <f t="shared" si="2"/>
        <v>2.4075924072560526E-2</v>
      </c>
      <c r="G21" s="193">
        <f>SUMIF('Prog-III Detalle'!$A$5:$A$93,A21,'Prog-III Detalle'!$D$5:$D$93)</f>
        <v>707772</v>
      </c>
      <c r="H21" s="287">
        <f t="shared" si="3"/>
        <v>4.1877020538342766E-4</v>
      </c>
      <c r="I21" s="195">
        <f>SUMIF('Prog-IV Detalle'!$A$7:$A$15,A21,'Prog-IV Detalle'!$C$7:$C$15)</f>
        <v>0</v>
      </c>
      <c r="J21" s="194" t="e">
        <f t="shared" si="0"/>
        <v>#DIV/0!</v>
      </c>
      <c r="K21" s="193">
        <f t="shared" si="4"/>
        <v>58541580</v>
      </c>
      <c r="L21" s="429">
        <f t="shared" si="5"/>
        <v>8.6007886486002827E-3</v>
      </c>
    </row>
    <row r="22" spans="1:12" ht="12.75" customHeight="1">
      <c r="A22" s="428" t="s">
        <v>565</v>
      </c>
      <c r="B22" s="192" t="s">
        <v>1073</v>
      </c>
      <c r="C22" s="193">
        <f>SUMIF('Prog-I Detalle'!$A$5:$A$136,A22,'Prog-I Detalle'!$D$5:$D$136)</f>
        <v>77239377.477216214</v>
      </c>
      <c r="D22" s="287">
        <f t="shared" si="1"/>
        <v>2.6412740461483467E-2</v>
      </c>
      <c r="E22" s="193">
        <f>SUMIF('Prog-II Detalle'!$A$5:$A$377,A22,'Prog-II Detalle'!$D$5:$D$377)</f>
        <v>62353642.332239002</v>
      </c>
      <c r="F22" s="287">
        <f t="shared" si="2"/>
        <v>2.8444793912707909E-2</v>
      </c>
      <c r="G22" s="193">
        <f>SUMIF('Prog-III Detalle'!$A$5:$A$93,A22,'Prog-III Detalle'!$D$5:$D$93)</f>
        <v>19508665.828644</v>
      </c>
      <c r="H22" s="287">
        <f t="shared" si="3"/>
        <v>1.1542768004128314E-2</v>
      </c>
      <c r="I22" s="195">
        <f>SUMIF('Prog-IV Detalle'!$A$7:$A$15,A22,'Prog-IV Detalle'!$C$7:$C$15)</f>
        <v>0</v>
      </c>
      <c r="J22" s="194" t="e">
        <f t="shared" si="0"/>
        <v>#DIV/0!</v>
      </c>
      <c r="K22" s="193">
        <f t="shared" si="4"/>
        <v>159101685.63809922</v>
      </c>
      <c r="L22" s="429">
        <f t="shared" si="5"/>
        <v>2.3374838393656859E-2</v>
      </c>
    </row>
    <row r="23" spans="1:12">
      <c r="A23" s="428" t="s">
        <v>567</v>
      </c>
      <c r="B23" s="192" t="s">
        <v>355</v>
      </c>
      <c r="C23" s="193">
        <f>SUMIF('Prog-I Detalle'!$A$5:$A$136,A23,'Prog-I Detalle'!$D$5:$D$136)</f>
        <v>4175101.4852549308</v>
      </c>
      <c r="D23" s="287">
        <f t="shared" si="1"/>
        <v>1.4277157006207279E-3</v>
      </c>
      <c r="E23" s="193">
        <f>SUMIF('Prog-II Detalle'!$A$5:$A$377,A23,'Prog-II Detalle'!$D$5:$D$377)</f>
        <v>3370467.1530940002</v>
      </c>
      <c r="F23" s="287">
        <f t="shared" si="2"/>
        <v>1.5375564277139411E-3</v>
      </c>
      <c r="G23" s="193">
        <f>SUMIF('Prog-III Detalle'!$A$5:$A$93,A23,'Prog-III Detalle'!$D$5:$D$93)</f>
        <v>1054522.477224</v>
      </c>
      <c r="H23" s="287">
        <f t="shared" si="3"/>
        <v>6.2393340562855756E-4</v>
      </c>
      <c r="I23" s="195">
        <f>SUMIF('Prog-IV Detalle'!$A$7:$A$15,A23,'Prog-IV Detalle'!$C$7:$C$15)</f>
        <v>0</v>
      </c>
      <c r="J23" s="194" t="e">
        <f t="shared" si="0"/>
        <v>#DIV/0!</v>
      </c>
      <c r="K23" s="193">
        <f t="shared" si="4"/>
        <v>8600091.1155729312</v>
      </c>
      <c r="L23" s="429">
        <f t="shared" si="5"/>
        <v>1.263504778035506E-3</v>
      </c>
    </row>
    <row r="24" spans="1:12">
      <c r="A24" s="428" t="s">
        <v>569</v>
      </c>
      <c r="B24" s="192" t="s">
        <v>1373</v>
      </c>
      <c r="C24" s="193">
        <f>SUMIF('Prog-I Detalle'!$A$5:$A$136,A24,'Prog-I Detalle'!$D$5:$D$136)</f>
        <v>41082998.614908516</v>
      </c>
      <c r="D24" s="287">
        <f t="shared" si="1"/>
        <v>1.4048722494107962E-2</v>
      </c>
      <c r="E24" s="193">
        <f>SUMIF('Prog-II Detalle'!$A$5:$A$377,A24,'Prog-II Detalle'!$D$5:$D$377)</f>
        <v>33165396.786444962</v>
      </c>
      <c r="F24" s="287">
        <f t="shared" si="2"/>
        <v>1.5129555248705181E-2</v>
      </c>
      <c r="G24" s="193">
        <f>SUMIF('Prog-III Detalle'!$A$5:$A$93,A24,'Prog-III Detalle'!$D$5:$D$93)</f>
        <v>10376501.175884159</v>
      </c>
      <c r="H24" s="287">
        <f t="shared" si="3"/>
        <v>6.1395047113850052E-3</v>
      </c>
      <c r="I24" s="195">
        <f>SUMIF('Prog-IV Detalle'!$A$7:$A$15,A24,'Prog-IV Detalle'!$C$7:$C$15)</f>
        <v>0</v>
      </c>
      <c r="J24" s="194" t="e">
        <f t="shared" si="0"/>
        <v>#DIV/0!</v>
      </c>
      <c r="K24" s="193">
        <f t="shared" si="4"/>
        <v>84624896.577237636</v>
      </c>
      <c r="L24" s="429">
        <f t="shared" si="5"/>
        <v>1.2432887015869377E-2</v>
      </c>
    </row>
    <row r="25" spans="1:12">
      <c r="A25" s="428" t="s">
        <v>571</v>
      </c>
      <c r="B25" s="192" t="s">
        <v>1374</v>
      </c>
      <c r="C25" s="193">
        <f>SUMIF('Prog-I Detalle'!$A$5:$A$136,A25,'Prog-I Detalle'!$D$5:$D$136)</f>
        <v>12525304.455764793</v>
      </c>
      <c r="D25" s="287">
        <f t="shared" si="1"/>
        <v>4.2831471018621838E-3</v>
      </c>
      <c r="E25" s="193">
        <f>SUMIF('Prog-II Detalle'!$A$5:$A$377,A25,'Prog-II Detalle'!$D$5:$D$377)</f>
        <v>10111401.459282</v>
      </c>
      <c r="F25" s="287">
        <f t="shared" si="2"/>
        <v>4.6126692831418232E-3</v>
      </c>
      <c r="G25" s="193">
        <f>SUMIF('Prog-III Detalle'!$A$5:$A$93,A25,'Prog-III Detalle'!$D$5:$D$93)</f>
        <v>3163567.4316719999</v>
      </c>
      <c r="H25" s="287">
        <f t="shared" si="3"/>
        <v>1.8718002168856725E-3</v>
      </c>
      <c r="I25" s="195">
        <f>SUMIF('Prog-IV Detalle'!$A$7:$A$15,A25,'Prog-IV Detalle'!$C$7:$C$15)</f>
        <v>0</v>
      </c>
      <c r="J25" s="194" t="e">
        <f t="shared" si="0"/>
        <v>#DIV/0!</v>
      </c>
      <c r="K25" s="193">
        <f t="shared" ref="K25:K31" si="6">+C25+E25+G25+I25</f>
        <v>25800273.346718792</v>
      </c>
      <c r="L25" s="429">
        <f t="shared" si="5"/>
        <v>3.7905143341065177E-3</v>
      </c>
    </row>
    <row r="26" spans="1:12">
      <c r="A26" s="428" t="s">
        <v>573</v>
      </c>
      <c r="B26" s="192" t="s">
        <v>27</v>
      </c>
      <c r="C26" s="193">
        <f>SUMIF('Prog-I Detalle'!$A$5:$A$136,A26,'Prog-I Detalle'!$D$5:$D$136)</f>
        <v>25050608.911529586</v>
      </c>
      <c r="D26" s="287">
        <f t="shared" si="1"/>
        <v>8.5662942037243676E-3</v>
      </c>
      <c r="E26" s="193">
        <f>SUMIF('Prog-II Detalle'!$A$5:$A$377,A26,'Prog-II Detalle'!$D$5:$D$377)</f>
        <v>20222802.918563999</v>
      </c>
      <c r="F26" s="287">
        <f t="shared" si="2"/>
        <v>9.2253385662836463E-3</v>
      </c>
      <c r="G26" s="193">
        <f>SUMIF('Prog-III Detalle'!$A$5:$A$93,A26,'Prog-III Detalle'!$D$5:$D$93)</f>
        <v>6327134.8633439997</v>
      </c>
      <c r="H26" s="287">
        <f t="shared" si="3"/>
        <v>3.7436004337713449E-3</v>
      </c>
      <c r="I26" s="195">
        <f>SUMIF('Prog-IV Detalle'!$A$7:$A$15,A26,'Prog-IV Detalle'!$C$7:$C$15)</f>
        <v>0</v>
      </c>
      <c r="J26" s="194" t="e">
        <f t="shared" si="0"/>
        <v>#DIV/0!</v>
      </c>
      <c r="K26" s="193">
        <f>+C26+E26+G26+I26</f>
        <v>51600546.693437584</v>
      </c>
      <c r="L26" s="429">
        <f t="shared" si="5"/>
        <v>7.5810286682130353E-3</v>
      </c>
    </row>
    <row r="27" spans="1:12" s="88" customFormat="1">
      <c r="A27" s="504">
        <v>1</v>
      </c>
      <c r="B27" s="505" t="s">
        <v>493</v>
      </c>
      <c r="C27" s="506">
        <f>SUM(C28:C63)</f>
        <v>331020091.33999997</v>
      </c>
      <c r="D27" s="507">
        <f t="shared" si="1"/>
        <v>0.11319547160616346</v>
      </c>
      <c r="E27" s="506">
        <f>SUM(E28:E63)</f>
        <v>516014632.5</v>
      </c>
      <c r="F27" s="507">
        <f t="shared" ref="F27:F35" si="7">+E27/$E$6</f>
        <v>0.23539811514451353</v>
      </c>
      <c r="G27" s="506">
        <f>SUM(G28:G63)</f>
        <v>51850000</v>
      </c>
      <c r="H27" s="507">
        <f>+G27/$G$6</f>
        <v>3.0678290677125859E-2</v>
      </c>
      <c r="I27" s="506">
        <f>SUM(I28:I63)</f>
        <v>0</v>
      </c>
      <c r="J27" s="508" t="e">
        <f t="shared" si="0"/>
        <v>#DIV/0!</v>
      </c>
      <c r="K27" s="506">
        <f>+C27+E27+G27+I27</f>
        <v>898884723.83999991</v>
      </c>
      <c r="L27" s="509">
        <f>K27/$K$6</f>
        <v>0.13206198960129317</v>
      </c>
    </row>
    <row r="28" spans="1:12" s="88" customFormat="1">
      <c r="A28" s="428" t="s">
        <v>150</v>
      </c>
      <c r="B28" s="192" t="s">
        <v>494</v>
      </c>
      <c r="C28" s="193">
        <f>SUMIF('Prog-I Detalle'!$A$5:$A$136,A28,'Prog-I Detalle'!$D$5:$D$136)</f>
        <v>30000000</v>
      </c>
      <c r="D28" s="287">
        <f t="shared" si="1"/>
        <v>1.0258785605544761E-2</v>
      </c>
      <c r="E28" s="193">
        <f>SUMIF('Prog-II Detalle'!$A$5:$A$377,A28,'Prog-II Detalle'!$D$5:$D$377)</f>
        <v>0</v>
      </c>
      <c r="F28" s="287">
        <f t="shared" si="7"/>
        <v>0</v>
      </c>
      <c r="G28" s="193">
        <f>SUMIF('Prog-III Detalle'!$A$5:$A$93,A28,'Prog-III Detalle'!$D$5:$D$93)</f>
        <v>0</v>
      </c>
      <c r="H28" s="287">
        <f t="shared" ref="H28:H42" si="8">+G28/$G$6</f>
        <v>0</v>
      </c>
      <c r="I28" s="195">
        <f>SUMIF('Prog-IV Detalle'!$A$7:$A$15,A28,'Prog-IV Detalle'!$C$7:$C$15)</f>
        <v>0</v>
      </c>
      <c r="J28" s="194" t="e">
        <f t="shared" si="0"/>
        <v>#DIV/0!</v>
      </c>
      <c r="K28" s="193">
        <f t="shared" si="6"/>
        <v>30000000</v>
      </c>
      <c r="L28" s="430">
        <f>+K28/$K$6</f>
        <v>4.4075281100716531E-3</v>
      </c>
    </row>
    <row r="29" spans="1:12">
      <c r="A29" s="428" t="s">
        <v>589</v>
      </c>
      <c r="B29" s="192" t="s">
        <v>495</v>
      </c>
      <c r="C29" s="193">
        <f>SUMIF('Prog-I Detalle'!$A$5:$A$136,A29,'Prog-I Detalle'!$D$5:$D$136)</f>
        <v>0</v>
      </c>
      <c r="D29" s="287">
        <f t="shared" si="1"/>
        <v>0</v>
      </c>
      <c r="E29" s="193">
        <f>SUMIF('Prog-II Detalle'!$A$5:$A$377,A29,'Prog-II Detalle'!$D$5:$D$377)</f>
        <v>44000000</v>
      </c>
      <c r="F29" s="287">
        <f t="shared" si="7"/>
        <v>2.0072138296114296E-2</v>
      </c>
      <c r="G29" s="193">
        <f>SUMIF('Prog-III Detalle'!$A$5:$A$93,A29,'Prog-III Detalle'!$D$5:$D$93)</f>
        <v>25000000</v>
      </c>
      <c r="H29" s="287">
        <f t="shared" si="8"/>
        <v>1.4791846999578525E-2</v>
      </c>
      <c r="I29" s="195">
        <f>SUMIF('Prog-IV Detalle'!$A$7:$A$15,A29,'Prog-IV Detalle'!$C$7:$C$15)</f>
        <v>0</v>
      </c>
      <c r="J29" s="194" t="e">
        <f t="shared" si="0"/>
        <v>#DIV/0!</v>
      </c>
      <c r="K29" s="193">
        <f t="shared" si="6"/>
        <v>69000000</v>
      </c>
      <c r="L29" s="430">
        <f t="shared" ref="L29:L42" si="9">+K29/$K$6</f>
        <v>1.0137314653164803E-2</v>
      </c>
    </row>
    <row r="30" spans="1:12">
      <c r="A30" s="428" t="s">
        <v>1371</v>
      </c>
      <c r="B30" s="192" t="s">
        <v>1372</v>
      </c>
      <c r="C30" s="193">
        <f>SUMIF('Prog-I Detalle'!$A$5:$A$136,A30,'Prog-I Detalle'!$D$5:$D$136)</f>
        <v>16000000</v>
      </c>
      <c r="D30" s="287">
        <f t="shared" si="1"/>
        <v>5.4713523229572058E-3</v>
      </c>
      <c r="E30" s="193">
        <f>SUMIF('Prog-II Detalle'!$A$5:$A$377,A30,'Prog-II Detalle'!$D$5:$D$377)</f>
        <v>2500000</v>
      </c>
      <c r="F30" s="287">
        <f t="shared" si="7"/>
        <v>1.1404624031883122E-3</v>
      </c>
      <c r="G30" s="193">
        <f>SUMIF('Prog-III Detalle'!$A$5:$A$93,A30,'Prog-III Detalle'!$D$5:$D$93)</f>
        <v>0</v>
      </c>
      <c r="H30" s="287">
        <f t="shared" si="8"/>
        <v>0</v>
      </c>
      <c r="I30" s="195">
        <f>SUMIF('Prog-IV Detalle'!$A$7:$A$15,A30,'Prog-IV Detalle'!$C$7:$C$15)</f>
        <v>0</v>
      </c>
      <c r="J30" s="194" t="e">
        <f t="shared" si="0"/>
        <v>#DIV/0!</v>
      </c>
      <c r="K30" s="193">
        <f>+C30+E30+G30+I30</f>
        <v>18500000</v>
      </c>
      <c r="L30" s="430">
        <f t="shared" si="9"/>
        <v>2.7179756678775194E-3</v>
      </c>
    </row>
    <row r="31" spans="1:12">
      <c r="A31" s="428" t="s">
        <v>590</v>
      </c>
      <c r="B31" s="192" t="s">
        <v>376</v>
      </c>
      <c r="C31" s="193">
        <f>SUMIF('Prog-I Detalle'!$A$5:$A$136,A31,'Prog-I Detalle'!$D$5:$D$136)</f>
        <v>2400000</v>
      </c>
      <c r="D31" s="287">
        <f t="shared" si="1"/>
        <v>8.2070284844358089E-4</v>
      </c>
      <c r="E31" s="193">
        <f>SUMIF('Prog-II Detalle'!$A$5:$A$377,A31,'Prog-II Detalle'!$D$5:$D$377)</f>
        <v>9850000</v>
      </c>
      <c r="F31" s="287">
        <f t="shared" si="7"/>
        <v>4.4934218685619507E-3</v>
      </c>
      <c r="G31" s="193">
        <f>SUMIF('Prog-III Detalle'!$A$5:$A$93,A31,'Prog-III Detalle'!$D$5:$D$93)</f>
        <v>0</v>
      </c>
      <c r="H31" s="287">
        <f t="shared" si="8"/>
        <v>0</v>
      </c>
      <c r="I31" s="195"/>
      <c r="J31" s="194" t="e">
        <f t="shared" si="0"/>
        <v>#DIV/0!</v>
      </c>
      <c r="K31" s="193">
        <f t="shared" si="6"/>
        <v>12250000</v>
      </c>
      <c r="L31" s="430">
        <f t="shared" si="9"/>
        <v>1.7997406449459252E-3</v>
      </c>
    </row>
    <row r="32" spans="1:12">
      <c r="A32" s="428" t="s">
        <v>575</v>
      </c>
      <c r="B32" s="192" t="s">
        <v>496</v>
      </c>
      <c r="C32" s="193">
        <f>SUMIF('Prog-I Detalle'!$A$5:$A$136,A32,'Prog-I Detalle'!$D$5:$D$136)</f>
        <v>13000000</v>
      </c>
      <c r="D32" s="287">
        <f t="shared" si="1"/>
        <v>4.4454737624027296E-3</v>
      </c>
      <c r="E32" s="193">
        <f>SUMIF('Prog-II Detalle'!$A$5:$A$377,A32,'Prog-II Detalle'!$D$5:$D$377)</f>
        <v>2100000</v>
      </c>
      <c r="F32" s="287">
        <f t="shared" si="7"/>
        <v>9.579884186781823E-4</v>
      </c>
      <c r="G32" s="193">
        <f>SUMIF('Prog-III Detalle'!$A$5:$A$93,A32,'Prog-III Detalle'!$D$5:$D$93)</f>
        <v>0</v>
      </c>
      <c r="H32" s="287">
        <f t="shared" si="8"/>
        <v>0</v>
      </c>
      <c r="I32" s="195">
        <f>SUMIF('Prog-IV Detalle'!$A$7:$A$15,A32,'Prog-IV Detalle'!$C$7:$C$15)</f>
        <v>0</v>
      </c>
      <c r="J32" s="194" t="e">
        <f t="shared" si="0"/>
        <v>#DIV/0!</v>
      </c>
      <c r="K32" s="193">
        <f t="shared" ref="K32:K64" si="10">+C32+E32+G32+I32</f>
        <v>15100000</v>
      </c>
      <c r="L32" s="430">
        <f t="shared" si="9"/>
        <v>2.2184558154027321E-3</v>
      </c>
    </row>
    <row r="33" spans="1:12">
      <c r="A33" s="428" t="s">
        <v>577</v>
      </c>
      <c r="B33" s="192" t="s">
        <v>963</v>
      </c>
      <c r="C33" s="193">
        <f>SUMIF('Prog-I Detalle'!$A$5:$A$136,A33,'Prog-I Detalle'!$D$5:$D$136)</f>
        <v>35000000</v>
      </c>
      <c r="D33" s="287">
        <f t="shared" si="1"/>
        <v>1.1968583206468889E-2</v>
      </c>
      <c r="E33" s="193">
        <f>SUMIF('Prog-II Detalle'!$A$5:$A$377,A33,'Prog-II Detalle'!$D$5:$D$377)</f>
        <v>1750000</v>
      </c>
      <c r="F33" s="287">
        <f t="shared" si="7"/>
        <v>7.9832368223181865E-4</v>
      </c>
      <c r="G33" s="193">
        <f>SUMIF('Prog-III Detalle'!$A$5:$A$93,A33,'Prog-III Detalle'!$D$5:$D$93)</f>
        <v>0</v>
      </c>
      <c r="H33" s="287">
        <f t="shared" si="8"/>
        <v>0</v>
      </c>
      <c r="I33" s="195">
        <f>SUMIF('Prog-IV Detalle'!$A$7:$A$15,A33,'Prog-IV Detalle'!$C$7:$C$15)</f>
        <v>0</v>
      </c>
      <c r="J33" s="194" t="e">
        <f t="shared" si="0"/>
        <v>#DIV/0!</v>
      </c>
      <c r="K33" s="193">
        <f>+C33+E33+G33+I33</f>
        <v>36750000</v>
      </c>
      <c r="L33" s="430">
        <f t="shared" si="9"/>
        <v>5.3992219348377758E-3</v>
      </c>
    </row>
    <row r="34" spans="1:12">
      <c r="A34" s="428" t="s">
        <v>578</v>
      </c>
      <c r="B34" s="192" t="s">
        <v>966</v>
      </c>
      <c r="C34" s="193">
        <f>SUMIF('Prog-I Detalle'!$A$5:$A$136,A34,'Prog-I Detalle'!$D$5:$D$136)</f>
        <v>15000</v>
      </c>
      <c r="D34" s="287">
        <f t="shared" si="1"/>
        <v>5.1293928027723809E-6</v>
      </c>
      <c r="E34" s="193">
        <f>SUMIF('Prog-II Detalle'!$A$5:$A$377,A34,'Prog-II Detalle'!$D$5:$D$377)</f>
        <v>0</v>
      </c>
      <c r="F34" s="287">
        <f t="shared" si="7"/>
        <v>0</v>
      </c>
      <c r="G34" s="193">
        <f>SUMIF('Prog-III Detalle'!$A$5:$A$93,A34,'Prog-III Detalle'!$D$5:$D$93)</f>
        <v>0</v>
      </c>
      <c r="H34" s="287">
        <f t="shared" si="8"/>
        <v>0</v>
      </c>
      <c r="I34" s="195">
        <f>SUMIF('Prog-IV Detalle'!$A$7:$A$15,A34,'Prog-IV Detalle'!$C$7:$C$15)</f>
        <v>0</v>
      </c>
      <c r="J34" s="194" t="e">
        <f t="shared" si="0"/>
        <v>#DIV/0!</v>
      </c>
      <c r="K34" s="193">
        <f>+C34+E34+G34+I34</f>
        <v>15000</v>
      </c>
      <c r="L34" s="430">
        <f t="shared" si="9"/>
        <v>2.2037640550358267E-6</v>
      </c>
    </row>
    <row r="35" spans="1:12">
      <c r="A35" s="428" t="s">
        <v>579</v>
      </c>
      <c r="B35" s="192" t="s">
        <v>497</v>
      </c>
      <c r="C35" s="193">
        <f>SUMIF('Prog-I Detalle'!$A$5:$A$136,A35,'Prog-I Detalle'!$D$5:$D$136)</f>
        <v>11000000</v>
      </c>
      <c r="D35" s="287">
        <f t="shared" si="1"/>
        <v>3.761554722033079E-3</v>
      </c>
      <c r="E35" s="193">
        <f>SUMIF('Prog-II Detalle'!$A$5:$A$377,A35,'Prog-II Detalle'!$D$5:$D$377)</f>
        <v>12510000</v>
      </c>
      <c r="F35" s="287">
        <f t="shared" si="7"/>
        <v>5.7068738655543152E-3</v>
      </c>
      <c r="G35" s="193">
        <f>SUMIF('Prog-III Detalle'!$A$5:$A$93,A35,'Prog-III Detalle'!$D$5:$D$93)</f>
        <v>0</v>
      </c>
      <c r="H35" s="287">
        <f t="shared" si="8"/>
        <v>0</v>
      </c>
      <c r="I35" s="195">
        <f>SUMIF('Prog-IV Detalle'!$A$7:$A$15,A35,'Prog-IV Detalle'!$C$7:$C$15)</f>
        <v>0</v>
      </c>
      <c r="J35" s="194" t="e">
        <f t="shared" si="0"/>
        <v>#DIV/0!</v>
      </c>
      <c r="K35" s="193">
        <f t="shared" si="10"/>
        <v>23510000</v>
      </c>
      <c r="L35" s="430">
        <f t="shared" si="9"/>
        <v>3.4540328622594857E-3</v>
      </c>
    </row>
    <row r="36" spans="1:12">
      <c r="A36" s="428" t="s">
        <v>591</v>
      </c>
      <c r="B36" s="192" t="s">
        <v>498</v>
      </c>
      <c r="C36" s="193">
        <f>SUMIF('Prog-I Detalle'!$A$5:$A$136,A36,'Prog-I Detalle'!$D$5:$D$136)</f>
        <v>0</v>
      </c>
      <c r="D36" s="287">
        <f t="shared" si="1"/>
        <v>0</v>
      </c>
      <c r="E36" s="193">
        <f>SUMIF('Prog-II Detalle'!$A$5:$A$377,A36,'Prog-II Detalle'!$D$5:$D$377)</f>
        <v>169000000</v>
      </c>
      <c r="F36" s="287">
        <f t="shared" ref="F36:F63" si="11">+E36/$E$6</f>
        <v>7.7095258455529919E-2</v>
      </c>
      <c r="G36" s="193">
        <f>SUMIF('Prog-III Detalle'!$A$5:$A$93,A36,'Prog-III Detalle'!$D$5:$D$93)</f>
        <v>0</v>
      </c>
      <c r="H36" s="287">
        <f t="shared" si="8"/>
        <v>0</v>
      </c>
      <c r="I36" s="195">
        <f>SUMIF('Prog-IV Detalle'!$A$7:$A$15,A36,'Prog-IV Detalle'!$C$7:$C$15)</f>
        <v>0</v>
      </c>
      <c r="J36" s="194" t="e">
        <f t="shared" si="0"/>
        <v>#DIV/0!</v>
      </c>
      <c r="K36" s="193">
        <f t="shared" si="10"/>
        <v>169000000</v>
      </c>
      <c r="L36" s="430">
        <f t="shared" si="9"/>
        <v>2.4829075020070313E-2</v>
      </c>
    </row>
    <row r="37" spans="1:12">
      <c r="A37" s="428" t="s">
        <v>154</v>
      </c>
      <c r="B37" s="192" t="s">
        <v>357</v>
      </c>
      <c r="C37" s="193">
        <f>SUMIF('Prog-I Detalle'!$A$5:$A$136,A37,'Prog-I Detalle'!$D$5:$D$136)</f>
        <v>14000000</v>
      </c>
      <c r="D37" s="287">
        <f t="shared" si="1"/>
        <v>4.7874332825875556E-3</v>
      </c>
      <c r="E37" s="193">
        <f>SUMIF('Prog-II Detalle'!$A$5:$A$377,A37,'Prog-II Detalle'!$D$5:$D$377)</f>
        <v>1400000</v>
      </c>
      <c r="F37" s="287">
        <f t="shared" si="11"/>
        <v>6.386589457854549E-4</v>
      </c>
      <c r="G37" s="193">
        <f>SUMIF('Prog-III Detalle'!$A$5:$A$93,A37,'Prog-III Detalle'!$D$5:$D$93)</f>
        <v>3000000</v>
      </c>
      <c r="H37" s="287">
        <f t="shared" si="8"/>
        <v>1.775021639949423E-3</v>
      </c>
      <c r="I37" s="195">
        <f>SUMIF('Prog-IV Detalle'!$A$7:$A$15,A37,'Prog-IV Detalle'!$C$7:$C$15)</f>
        <v>0</v>
      </c>
      <c r="J37" s="194" t="e">
        <f t="shared" si="0"/>
        <v>#DIV/0!</v>
      </c>
      <c r="K37" s="193">
        <f t="shared" si="10"/>
        <v>18400000</v>
      </c>
      <c r="L37" s="430">
        <f t="shared" si="9"/>
        <v>2.7032839075106139E-3</v>
      </c>
    </row>
    <row r="38" spans="1:12">
      <c r="A38" s="428" t="s">
        <v>690</v>
      </c>
      <c r="B38" s="192" t="s">
        <v>968</v>
      </c>
      <c r="C38" s="193">
        <f>SUMIF('Prog-I Detalle'!$A$5:$A$136,A38,'Prog-I Detalle'!$D$5:$D$136)</f>
        <v>8000000</v>
      </c>
      <c r="D38" s="287">
        <f t="shared" si="1"/>
        <v>2.7356761614786029E-3</v>
      </c>
      <c r="E38" s="193">
        <f>SUMIF('Prog-II Detalle'!$A$5:$A$377,A38,'Prog-II Detalle'!$D$5:$D$377)</f>
        <v>4150000</v>
      </c>
      <c r="F38" s="287">
        <f t="shared" si="11"/>
        <v>1.8931675892925985E-3</v>
      </c>
      <c r="G38" s="193">
        <f>SUMIF('Prog-III Detalle'!$A$5:$A$93,A38,'Prog-III Detalle'!$D$5:$D$93)</f>
        <v>0</v>
      </c>
      <c r="H38" s="287">
        <f t="shared" si="8"/>
        <v>0</v>
      </c>
      <c r="I38" s="195">
        <f>SUMIF('Prog-IV Detalle'!$A$7:$A$15,A38,'Prog-IV Detalle'!$C$7:$C$15)</f>
        <v>0</v>
      </c>
      <c r="J38" s="194" t="e">
        <f t="shared" si="0"/>
        <v>#DIV/0!</v>
      </c>
      <c r="K38" s="193">
        <f>+C38+E38+G38+I38</f>
        <v>12150000</v>
      </c>
      <c r="L38" s="430">
        <f t="shared" si="9"/>
        <v>1.7850488845790196E-3</v>
      </c>
    </row>
    <row r="39" spans="1:12">
      <c r="A39" s="428" t="s">
        <v>1317</v>
      </c>
      <c r="B39" s="192" t="s">
        <v>483</v>
      </c>
      <c r="C39" s="193">
        <f>SUMIF('Prog-I Detalle'!$A$5:$A$136,A39,'Prog-I Detalle'!$D$5:$D$136)</f>
        <v>3000000</v>
      </c>
      <c r="D39" s="287">
        <f t="shared" si="1"/>
        <v>1.0258785605544761E-3</v>
      </c>
      <c r="E39" s="193">
        <f>SUMIF('Prog-II Detalle'!$A$5:$A$377,A39,'Prog-II Detalle'!$D$5:$D$377)</f>
        <v>2875000</v>
      </c>
      <c r="F39" s="287">
        <f t="shared" si="11"/>
        <v>1.3115317636665591E-3</v>
      </c>
      <c r="G39" s="193">
        <f>SUMIF('Prog-III Detalle'!$A$5:$A$93,A39,'Prog-III Detalle'!$D$5:$D$93)</f>
        <v>700000</v>
      </c>
      <c r="H39" s="287">
        <f t="shared" si="8"/>
        <v>4.141717159881987E-4</v>
      </c>
      <c r="I39" s="195">
        <f>SUMIF('Prog-IV Detalle'!$A$7:$A$15,A39,'Prog-IV Detalle'!$C$7:$C$15)</f>
        <v>0</v>
      </c>
      <c r="J39" s="194" t="e">
        <f t="shared" si="0"/>
        <v>#DIV/0!</v>
      </c>
      <c r="K39" s="193">
        <f>+C39+E39+G39+I39</f>
        <v>6575000</v>
      </c>
      <c r="L39" s="430">
        <f t="shared" si="9"/>
        <v>9.659832441240374E-4</v>
      </c>
    </row>
    <row r="40" spans="1:12">
      <c r="A40" s="428" t="s">
        <v>132</v>
      </c>
      <c r="B40" s="192" t="s">
        <v>133</v>
      </c>
      <c r="C40" s="193">
        <f>SUMIF('Prog-I Detalle'!$A$5:$A$136,A40,'Prog-I Detalle'!$D$5:$D$136)</f>
        <v>0</v>
      </c>
      <c r="D40" s="287">
        <f t="shared" si="1"/>
        <v>0</v>
      </c>
      <c r="E40" s="193">
        <f>SUMIF('Prog-II Detalle'!$A$5:$A$377,A40,'Prog-II Detalle'!$D$5:$D$377)</f>
        <v>5500000</v>
      </c>
      <c r="F40" s="287">
        <f t="shared" si="11"/>
        <v>2.509017287014287E-3</v>
      </c>
      <c r="G40" s="193">
        <f>SUMIF('Prog-III Detalle'!$A$5:$A$93,A40,'Prog-III Detalle'!$D$5:$D$93)</f>
        <v>0</v>
      </c>
      <c r="H40" s="287">
        <f t="shared" si="8"/>
        <v>0</v>
      </c>
      <c r="I40" s="195">
        <f>SUMIF('Prog-IV Detalle'!$A$7:$A$15,A40,'Prog-IV Detalle'!$C$7:$C$15)</f>
        <v>0</v>
      </c>
      <c r="J40" s="194" t="e">
        <f t="shared" si="0"/>
        <v>#DIV/0!</v>
      </c>
      <c r="K40" s="193">
        <f>+C40+E40+G40+I40</f>
        <v>5500000</v>
      </c>
      <c r="L40" s="430">
        <f t="shared" si="9"/>
        <v>8.0804682017980307E-4</v>
      </c>
    </row>
    <row r="41" spans="1:12">
      <c r="A41" s="428" t="s">
        <v>1319</v>
      </c>
      <c r="B41" s="192" t="s">
        <v>28</v>
      </c>
      <c r="C41" s="193">
        <f>SUMIF('Prog-I Detalle'!$A$5:$A$136,A41,'Prog-I Detalle'!$D$5:$D$136)</f>
        <v>37000000</v>
      </c>
      <c r="D41" s="287">
        <f t="shared" si="1"/>
        <v>1.2652502246838539E-2</v>
      </c>
      <c r="E41" s="193">
        <f>SUMIF('Prog-II Detalle'!$A$5:$A$377,A41,'Prog-II Detalle'!$D$5:$D$377)</f>
        <v>0</v>
      </c>
      <c r="F41" s="287">
        <f t="shared" si="11"/>
        <v>0</v>
      </c>
      <c r="G41" s="193">
        <f>SUMIF('Prog-III Detalle'!$A$5:$A$93,A41,'Prog-III Detalle'!$D$5:$D$93)</f>
        <v>0</v>
      </c>
      <c r="H41" s="287">
        <f t="shared" si="8"/>
        <v>0</v>
      </c>
      <c r="I41" s="195">
        <f>SUMIF('Prog-IV Detalle'!$A$7:$A$15,A41,'Prog-IV Detalle'!$C$7:$C$15)</f>
        <v>0</v>
      </c>
      <c r="J41" s="194" t="e">
        <f t="shared" si="0"/>
        <v>#DIV/0!</v>
      </c>
      <c r="K41" s="193">
        <f>+C41+E41+G41+I41</f>
        <v>37000000</v>
      </c>
      <c r="L41" s="430">
        <f t="shared" si="9"/>
        <v>5.4359513357550389E-3</v>
      </c>
    </row>
    <row r="42" spans="1:12">
      <c r="A42" s="428" t="s">
        <v>1321</v>
      </c>
      <c r="B42" s="192" t="s">
        <v>358</v>
      </c>
      <c r="C42" s="193">
        <f>SUMIF('Prog-I Detalle'!$A$5:$A$136,A42,'Prog-I Detalle'!$D$5:$D$136)</f>
        <v>26360000</v>
      </c>
      <c r="D42" s="287">
        <f t="shared" si="1"/>
        <v>9.0140529520719975E-3</v>
      </c>
      <c r="E42" s="193">
        <f>SUMIF('Prog-II Detalle'!$A$5:$A$377,A42,'Prog-II Detalle'!$D$5:$D$377)</f>
        <v>0</v>
      </c>
      <c r="F42" s="287">
        <f t="shared" si="11"/>
        <v>0</v>
      </c>
      <c r="G42" s="193">
        <f>SUMIF('Prog-III Detalle'!$A$5:$A$93,A42,'Prog-III Detalle'!$D$5:$D$93)</f>
        <v>0</v>
      </c>
      <c r="H42" s="287">
        <f t="shared" si="8"/>
        <v>0</v>
      </c>
      <c r="I42" s="195">
        <f>SUMIF('Prog-IV Detalle'!$A$7:$A$15,A42,'Prog-IV Detalle'!$C$7:$C$15)</f>
        <v>0</v>
      </c>
      <c r="J42" s="194" t="e">
        <f t="shared" si="0"/>
        <v>#DIV/0!</v>
      </c>
      <c r="K42" s="193">
        <f t="shared" si="10"/>
        <v>26360000</v>
      </c>
      <c r="L42" s="430">
        <f t="shared" si="9"/>
        <v>3.8727480327162929E-3</v>
      </c>
    </row>
    <row r="43" spans="1:12">
      <c r="A43" s="428" t="s">
        <v>592</v>
      </c>
      <c r="B43" s="192" t="s">
        <v>1307</v>
      </c>
      <c r="C43" s="193">
        <f>SUMIF('Prog-I Detalle'!$A$5:$A$136,A43,'Prog-I Detalle'!$D$5:$D$136)</f>
        <v>0</v>
      </c>
      <c r="D43" s="287">
        <f t="shared" si="1"/>
        <v>0</v>
      </c>
      <c r="E43" s="193">
        <f>SUMIF('Prog-II Detalle'!$A$5:$A$377,A43,'Prog-II Detalle'!$D$5:$D$377)</f>
        <v>17100000</v>
      </c>
      <c r="F43" s="287">
        <f t="shared" si="11"/>
        <v>7.8007628378080566E-3</v>
      </c>
      <c r="G43" s="193">
        <f>SUMIF('Prog-III Detalle'!$A$5:$A$93,A43,'Prog-III Detalle'!$D$5:$D$93)</f>
        <v>11200000</v>
      </c>
      <c r="H43" s="287">
        <f t="shared" ref="H43:H123" si="12">+G43/$G$6</f>
        <v>6.6267474558111793E-3</v>
      </c>
      <c r="I43" s="195">
        <f>SUMIF('Prog-IV Detalle'!$A$7:$A$15,A43,'Prog-IV Detalle'!$C$7:$C$15)</f>
        <v>0</v>
      </c>
      <c r="J43" s="194" t="e">
        <f t="shared" si="0"/>
        <v>#DIV/0!</v>
      </c>
      <c r="K43" s="193">
        <f t="shared" si="10"/>
        <v>28300000</v>
      </c>
      <c r="L43" s="430">
        <f t="shared" ref="L43:L123" si="13">+K43/$K$6</f>
        <v>4.1577681838342595E-3</v>
      </c>
    </row>
    <row r="44" spans="1:12">
      <c r="A44" s="428" t="s">
        <v>155</v>
      </c>
      <c r="B44" s="192" t="s">
        <v>484</v>
      </c>
      <c r="C44" s="193">
        <f>SUMIF('Prog-I Detalle'!$A$5:$A$136,A44,'Prog-I Detalle'!$D$5:$D$136)</f>
        <v>0</v>
      </c>
      <c r="D44" s="287">
        <f t="shared" si="1"/>
        <v>0</v>
      </c>
      <c r="E44" s="193">
        <f>SUMIF('Prog-II Detalle'!$A$5:$A$377,A44,'Prog-II Detalle'!$D$5:$D$377)</f>
        <v>22737326.300000001</v>
      </c>
      <c r="F44" s="287">
        <f t="shared" si="11"/>
        <v>1.0372426317669927E-2</v>
      </c>
      <c r="G44" s="193">
        <f>SUMIF('Prog-III Detalle'!$A$5:$A$93,A44,'Prog-III Detalle'!$D$5:$D$93)</f>
        <v>0</v>
      </c>
      <c r="H44" s="287">
        <f t="shared" si="12"/>
        <v>0</v>
      </c>
      <c r="I44" s="195">
        <f>SUMIF('Prog-IV Detalle'!$A$7:$A$15,A44,'Prog-IV Detalle'!$C$7:$C$15)</f>
        <v>0</v>
      </c>
      <c r="J44" s="194" t="e">
        <f t="shared" si="0"/>
        <v>#DIV/0!</v>
      </c>
      <c r="K44" s="193">
        <f>+C44+E44+G44+I44</f>
        <v>22737326.300000001</v>
      </c>
      <c r="L44" s="430">
        <f t="shared" si="13"/>
        <v>3.3405134938373836E-3</v>
      </c>
    </row>
    <row r="45" spans="1:12">
      <c r="A45" s="428" t="s">
        <v>344</v>
      </c>
      <c r="B45" s="192" t="s">
        <v>145</v>
      </c>
      <c r="C45" s="193">
        <f>SUMIF('Prog-I Detalle'!$A$5:$A$136,A45,'Prog-I Detalle'!$D$5:$D$136)</f>
        <v>40000000</v>
      </c>
      <c r="D45" s="287">
        <f t="shared" si="1"/>
        <v>1.3678380807393016E-2</v>
      </c>
      <c r="E45" s="193">
        <f>SUMIF('Prog-II Detalle'!$A$5:$A$377,A45,'Prog-II Detalle'!$D$5:$D$377)</f>
        <v>15600000</v>
      </c>
      <c r="F45" s="287">
        <f t="shared" si="11"/>
        <v>7.116485395895069E-3</v>
      </c>
      <c r="G45" s="193">
        <f>SUMIF('Prog-III Detalle'!$A$5:$A$93,A45,'Prog-III Detalle'!$D$5:$D$93)</f>
        <v>0</v>
      </c>
      <c r="H45" s="287">
        <f t="shared" si="12"/>
        <v>0</v>
      </c>
      <c r="I45" s="195">
        <f>SUMIF('Prog-IV Detalle'!$A$7:$A$15,A45,'Prog-IV Detalle'!$C$7:$C$15)</f>
        <v>0</v>
      </c>
      <c r="J45" s="194" t="e">
        <f t="shared" si="0"/>
        <v>#DIV/0!</v>
      </c>
      <c r="K45" s="193">
        <f t="shared" si="10"/>
        <v>55600000</v>
      </c>
      <c r="L45" s="430">
        <f t="shared" si="13"/>
        <v>8.1686187639994634E-3</v>
      </c>
    </row>
    <row r="46" spans="1:12">
      <c r="A46" s="428" t="s">
        <v>705</v>
      </c>
      <c r="B46" s="192" t="s">
        <v>146</v>
      </c>
      <c r="C46" s="193">
        <f>SUMIF('Prog-I Detalle'!$A$5:$A$136,A46,'Prog-I Detalle'!$D$5:$D$136)</f>
        <v>4500000</v>
      </c>
      <c r="D46" s="287">
        <f t="shared" si="1"/>
        <v>1.5388178408317142E-3</v>
      </c>
      <c r="E46" s="193">
        <f>SUMIF('Prog-II Detalle'!$A$5:$A$377,A46,'Prog-II Detalle'!$D$5:$D$377)</f>
        <v>87100000</v>
      </c>
      <c r="F46" s="287">
        <f t="shared" si="11"/>
        <v>3.9733710127080803E-2</v>
      </c>
      <c r="G46" s="193">
        <f>SUMIF('Prog-III Detalle'!$A$5:$A$93,A46,'Prog-III Detalle'!$D$5:$D$93)</f>
        <v>0</v>
      </c>
      <c r="H46" s="287">
        <f>+G46/$G$6</f>
        <v>0</v>
      </c>
      <c r="I46" s="195">
        <f>SUMIF('Prog-IV Detalle'!$A$7:$A$15,A46,'Prog-IV Detalle'!$C$7:$C$15)</f>
        <v>0</v>
      </c>
      <c r="J46" s="194"/>
      <c r="K46" s="193">
        <f t="shared" si="10"/>
        <v>91600000</v>
      </c>
      <c r="L46" s="430">
        <f t="shared" si="13"/>
        <v>1.3457652496085448E-2</v>
      </c>
    </row>
    <row r="47" spans="1:12">
      <c r="A47" s="428" t="s">
        <v>706</v>
      </c>
      <c r="B47" s="192" t="s">
        <v>849</v>
      </c>
      <c r="C47" s="193">
        <f>SUMIF('Prog-I Detalle'!$A$5:$A$136,A47,'Prog-I Detalle'!$D$5:$D$136)</f>
        <v>1500000</v>
      </c>
      <c r="D47" s="287">
        <f t="shared" si="1"/>
        <v>5.1293928027723807E-4</v>
      </c>
      <c r="E47" s="193">
        <f>SUMIF('Prog-II Detalle'!$A$5:$A$377,A47,'Prog-II Detalle'!$D$5:$D$377)</f>
        <v>1700000</v>
      </c>
      <c r="F47" s="287">
        <f t="shared" si="11"/>
        <v>7.7551443416805236E-4</v>
      </c>
      <c r="G47" s="193">
        <f>SUMIF('Prog-III Detalle'!$A$5:$A$93,A47,'Prog-III Detalle'!$D$5:$D$93)</f>
        <v>0</v>
      </c>
      <c r="H47" s="287">
        <f t="shared" si="12"/>
        <v>0</v>
      </c>
      <c r="I47" s="195">
        <f>SUMIF('Prog-IV Detalle'!$A$7:$A$15,A47,'Prog-IV Detalle'!$C$7:$C$15)</f>
        <v>0</v>
      </c>
      <c r="J47" s="194" t="e">
        <f t="shared" si="0"/>
        <v>#DIV/0!</v>
      </c>
      <c r="K47" s="193">
        <f>+C47+E47+G47+I47</f>
        <v>3200000</v>
      </c>
      <c r="L47" s="430">
        <f t="shared" si="13"/>
        <v>4.7013633174097634E-4</v>
      </c>
    </row>
    <row r="48" spans="1:12">
      <c r="A48" s="428" t="s">
        <v>156</v>
      </c>
      <c r="B48" s="192" t="s">
        <v>320</v>
      </c>
      <c r="C48" s="193">
        <f>SUMIF('Prog-I Detalle'!$A$5:$A$136,A48,'Prog-I Detalle'!$D$5:$D$136)</f>
        <v>1250000</v>
      </c>
      <c r="D48" s="287">
        <f t="shared" si="1"/>
        <v>4.2744940023103174E-4</v>
      </c>
      <c r="E48" s="193">
        <f>SUMIF('Prog-II Detalle'!$A$5:$A$377,A48,'Prog-II Detalle'!$D$5:$D$377)</f>
        <v>900000</v>
      </c>
      <c r="F48" s="287">
        <f t="shared" si="11"/>
        <v>4.1056646514779242E-4</v>
      </c>
      <c r="G48" s="193">
        <f>SUMIF('Prog-III Detalle'!$A$5:$A$93,A48,'Prog-III Detalle'!$D$5:$D$93)</f>
        <v>0</v>
      </c>
      <c r="H48" s="287">
        <f t="shared" si="12"/>
        <v>0</v>
      </c>
      <c r="I48" s="195">
        <f>SUMIF('Prog-IV Detalle'!$A$7:$A$15,A48,'Prog-IV Detalle'!$C$7:$C$15)</f>
        <v>0</v>
      </c>
      <c r="J48" s="194" t="e">
        <f t="shared" si="0"/>
        <v>#DIV/0!</v>
      </c>
      <c r="K48" s="193">
        <f t="shared" si="10"/>
        <v>2150000</v>
      </c>
      <c r="L48" s="430">
        <f t="shared" si="13"/>
        <v>3.158728478884685E-4</v>
      </c>
    </row>
    <row r="49" spans="1:12">
      <c r="A49" s="428" t="s">
        <v>226</v>
      </c>
      <c r="B49" s="192" t="s">
        <v>225</v>
      </c>
      <c r="C49" s="193">
        <f>SUMIF('Prog-I Detalle'!$A$5:$A$136,A49,'Prog-I Detalle'!$D$5:$D$136)</f>
        <v>0</v>
      </c>
      <c r="D49" s="287">
        <f t="shared" si="1"/>
        <v>0</v>
      </c>
      <c r="E49" s="193">
        <f>SUMIF('Prog-II Detalle'!$A$5:$A$377,A49,'Prog-II Detalle'!$D$5:$D$377)</f>
        <v>1500000</v>
      </c>
      <c r="F49" s="287">
        <f t="shared" si="11"/>
        <v>6.8427744191298739E-4</v>
      </c>
      <c r="G49" s="193">
        <f>SUMIF('Prog-III Detalle'!$A$5:$A$93,A49,'Prog-III Detalle'!$D$5:$D$93)</f>
        <v>0</v>
      </c>
      <c r="H49" s="287">
        <f t="shared" si="12"/>
        <v>0</v>
      </c>
      <c r="I49" s="195">
        <f>SUMIF('Prog-IV Detalle'!$A$7:$A$15,A49,'Prog-IV Detalle'!$C$7:$C$15)</f>
        <v>0</v>
      </c>
      <c r="J49" s="194" t="e">
        <f t="shared" si="0"/>
        <v>#DIV/0!</v>
      </c>
      <c r="K49" s="193">
        <f>+C49+E49+G49+I49</f>
        <v>1500000</v>
      </c>
      <c r="L49" s="430">
        <f t="shared" si="13"/>
        <v>2.2037640550358266E-4</v>
      </c>
    </row>
    <row r="50" spans="1:12">
      <c r="A50" s="428" t="s">
        <v>345</v>
      </c>
      <c r="B50" s="192" t="s">
        <v>1347</v>
      </c>
      <c r="C50" s="193">
        <f>SUMIF('Prog-I Detalle'!$A$5:$A$136,A50,'Prog-I Detalle'!$D$5:$D$136)</f>
        <v>20450000</v>
      </c>
      <c r="D50" s="287">
        <f t="shared" si="1"/>
        <v>6.9930721877796793E-3</v>
      </c>
      <c r="E50" s="193">
        <f>SUMIF('Prog-II Detalle'!$A$5:$A$377,A50,'Prog-II Detalle'!$D$5:$D$377)</f>
        <v>33400000</v>
      </c>
      <c r="F50" s="287">
        <f t="shared" si="11"/>
        <v>1.5236577706595852E-2</v>
      </c>
      <c r="G50" s="193">
        <f>SUMIF('Prog-III Detalle'!$A$5:$A$93,A50,'Prog-III Detalle'!$D$5:$D$93)</f>
        <v>5950000</v>
      </c>
      <c r="H50" s="287">
        <f t="shared" si="12"/>
        <v>3.5204595858996891E-3</v>
      </c>
      <c r="I50" s="195">
        <f>SUMIF('Prog-IV Detalle'!$A$7:$A$15,A50,'Prog-IV Detalle'!$C$7:$C$15)</f>
        <v>0</v>
      </c>
      <c r="J50" s="194" t="e">
        <f t="shared" si="0"/>
        <v>#DIV/0!</v>
      </c>
      <c r="K50" s="193">
        <f t="shared" si="10"/>
        <v>59800000</v>
      </c>
      <c r="L50" s="430">
        <f t="shared" si="13"/>
        <v>8.7856726994094952E-3</v>
      </c>
    </row>
    <row r="51" spans="1:12">
      <c r="A51" s="428" t="s">
        <v>157</v>
      </c>
      <c r="B51" s="192" t="s">
        <v>1308</v>
      </c>
      <c r="C51" s="193">
        <f>SUMIF('Prog-I Detalle'!$A$5:$A$136,A51,'Prog-I Detalle'!$D$5:$D$136)</f>
        <v>8245091.3399999999</v>
      </c>
      <c r="D51" s="287">
        <f t="shared" si="1"/>
        <v>2.8194874785064587E-3</v>
      </c>
      <c r="E51" s="193">
        <f>SUMIF('Prog-II Detalle'!$A$5:$A$377,A51,'Prog-II Detalle'!$D$5:$D$377)</f>
        <v>1700000</v>
      </c>
      <c r="F51" s="287">
        <f t="shared" si="11"/>
        <v>7.7551443416805236E-4</v>
      </c>
      <c r="G51" s="193">
        <f>SUMIF('Prog-III Detalle'!$A$5:$A$93,A51,'Prog-III Detalle'!$D$5:$D$93)</f>
        <v>1000000</v>
      </c>
      <c r="H51" s="287">
        <f t="shared" si="12"/>
        <v>5.9167387998314096E-4</v>
      </c>
      <c r="I51" s="195">
        <f>SUMIF('Prog-IV Detalle'!$A$7:$A$15,A51,'Prog-IV Detalle'!$C$7:$C$15)</f>
        <v>0</v>
      </c>
      <c r="J51" s="194" t="e">
        <f t="shared" si="0"/>
        <v>#DIV/0!</v>
      </c>
      <c r="K51" s="193">
        <f t="shared" si="10"/>
        <v>10945091.34</v>
      </c>
      <c r="L51" s="430">
        <f t="shared" si="13"/>
        <v>1.6080265916117273E-3</v>
      </c>
    </row>
    <row r="52" spans="1:12">
      <c r="A52" s="428" t="s">
        <v>327</v>
      </c>
      <c r="B52" s="192" t="s">
        <v>523</v>
      </c>
      <c r="C52" s="193">
        <f>SUMIF('Prog-I Detalle'!$A$5:$A$136,A52,'Prog-I Detalle'!$D$5:$D$136)</f>
        <v>4000000</v>
      </c>
      <c r="D52" s="287">
        <f t="shared" si="1"/>
        <v>1.3678380807393014E-3</v>
      </c>
      <c r="E52" s="193">
        <f>SUMIF('Prog-II Detalle'!$A$5:$A$377,A52,'Prog-II Detalle'!$D$5:$D$377)</f>
        <v>1000000</v>
      </c>
      <c r="F52" s="287">
        <f t="shared" si="11"/>
        <v>4.5618496127532491E-4</v>
      </c>
      <c r="G52" s="193">
        <f>SUMIF('Prog-III Detalle'!$A$5:$A$93,A52,'Prog-III Detalle'!$D$5:$D$93)</f>
        <v>0</v>
      </c>
      <c r="H52" s="287">
        <f t="shared" si="12"/>
        <v>0</v>
      </c>
      <c r="I52" s="195">
        <f>SUMIF('Prog-IV Detalle'!$A$7:$A$15,A52,'Prog-IV Detalle'!$C$7:$C$15)</f>
        <v>0</v>
      </c>
      <c r="J52" s="194" t="e">
        <f t="shared" si="0"/>
        <v>#DIV/0!</v>
      </c>
      <c r="K52" s="193">
        <f>+C52+E52+G52+I52</f>
        <v>5000000</v>
      </c>
      <c r="L52" s="430">
        <f t="shared" si="13"/>
        <v>7.345880183452756E-4</v>
      </c>
    </row>
    <row r="53" spans="1:12">
      <c r="A53" s="428" t="s">
        <v>744</v>
      </c>
      <c r="B53" s="192" t="s">
        <v>745</v>
      </c>
      <c r="C53" s="193">
        <f>SUMIF('Prog-I Detalle'!$A$5:$A$136,A53,'Prog-I Detalle'!$D$5:$D$136)</f>
        <v>0</v>
      </c>
      <c r="D53" s="287">
        <f t="shared" si="1"/>
        <v>0</v>
      </c>
      <c r="E53" s="193">
        <f>SUMIF('Prog-II Detalle'!$A$5:$A$377,A53,'Prog-II Detalle'!$D$5:$D$377)</f>
        <v>2000000</v>
      </c>
      <c r="F53" s="287">
        <f t="shared" si="11"/>
        <v>9.1236992255064981E-4</v>
      </c>
      <c r="G53" s="193">
        <f>SUMIF('Prog-III Detalle'!$A$5:$A$93,A53,'Prog-III Detalle'!$D$5:$D$93)</f>
        <v>0</v>
      </c>
      <c r="H53" s="287">
        <f t="shared" si="12"/>
        <v>0</v>
      </c>
      <c r="I53" s="195">
        <f>SUMIF('Prog-IV Detalle'!$A$7:$A$15,A53,'Prog-IV Detalle'!$C$7:$C$15)</f>
        <v>0</v>
      </c>
      <c r="J53" s="194" t="e">
        <f t="shared" si="0"/>
        <v>#DIV/0!</v>
      </c>
      <c r="K53" s="193">
        <f>+C53+E53+G53+I53</f>
        <v>2000000</v>
      </c>
      <c r="L53" s="430">
        <f t="shared" si="13"/>
        <v>2.9383520733811022E-4</v>
      </c>
    </row>
    <row r="54" spans="1:12">
      <c r="A54" s="428" t="s">
        <v>328</v>
      </c>
      <c r="B54" s="192" t="s">
        <v>321</v>
      </c>
      <c r="C54" s="193">
        <f>SUMIF('Prog-I Detalle'!$A$5:$A$136,A54,'Prog-I Detalle'!$D$5:$D$136)</f>
        <v>15300000</v>
      </c>
      <c r="D54" s="287">
        <f t="shared" si="1"/>
        <v>5.231980658827828E-3</v>
      </c>
      <c r="E54" s="193">
        <f>SUMIF('Prog-II Detalle'!$A$5:$A$377,A54,'Prog-II Detalle'!$D$5:$D$377)</f>
        <v>4200000</v>
      </c>
      <c r="F54" s="287">
        <f t="shared" si="11"/>
        <v>1.9159768373563646E-3</v>
      </c>
      <c r="G54" s="193">
        <f>SUMIF('Prog-III Detalle'!$A$5:$A$93,A54,'Prog-III Detalle'!$D$5:$D$93)</f>
        <v>0</v>
      </c>
      <c r="H54" s="287">
        <f t="shared" si="12"/>
        <v>0</v>
      </c>
      <c r="I54" s="195">
        <f>SUMIF('Prog-IV Detalle'!$A$7:$A$15,A54,'Prog-IV Detalle'!$C$7:$C$15)</f>
        <v>0</v>
      </c>
      <c r="J54" s="194" t="e">
        <f t="shared" si="0"/>
        <v>#DIV/0!</v>
      </c>
      <c r="K54" s="193">
        <f t="shared" si="10"/>
        <v>19500000</v>
      </c>
      <c r="L54" s="430">
        <f t="shared" si="13"/>
        <v>2.8648932715465746E-3</v>
      </c>
    </row>
    <row r="55" spans="1:12">
      <c r="A55" s="428" t="s">
        <v>158</v>
      </c>
      <c r="B55" s="192" t="s">
        <v>322</v>
      </c>
      <c r="C55" s="193">
        <f>SUMIF('Prog-I Detalle'!$A$5:$A$136,A55,'Prog-I Detalle'!$D$5:$D$136)</f>
        <v>0</v>
      </c>
      <c r="D55" s="287">
        <f t="shared" si="1"/>
        <v>0</v>
      </c>
      <c r="E55" s="193">
        <f>SUMIF('Prog-II Detalle'!$A$5:$A$377,A55,'Prog-II Detalle'!$D$5:$D$377)</f>
        <v>5092306.2</v>
      </c>
      <c r="F55" s="287">
        <f t="shared" si="11"/>
        <v>2.3230335066490972E-3</v>
      </c>
      <c r="G55" s="193">
        <f>SUMIF('Prog-III Detalle'!$A$5:$A$93,A55,'Prog-III Detalle'!$D$5:$D$93)</f>
        <v>0</v>
      </c>
      <c r="H55" s="287">
        <f t="shared" si="12"/>
        <v>0</v>
      </c>
      <c r="I55" s="195">
        <f>SUMIF('Prog-IV Detalle'!$A$7:$A$15,A55,'Prog-IV Detalle'!$C$7:$C$15)</f>
        <v>0</v>
      </c>
      <c r="J55" s="194" t="e">
        <f t="shared" si="0"/>
        <v>#DIV/0!</v>
      </c>
      <c r="K55" s="193">
        <f t="shared" si="10"/>
        <v>5092306.2</v>
      </c>
      <c r="L55" s="430">
        <f t="shared" si="13"/>
        <v>7.481494240530721E-4</v>
      </c>
    </row>
    <row r="56" spans="1:12" ht="25.5">
      <c r="A56" s="428" t="s">
        <v>159</v>
      </c>
      <c r="B56" s="292" t="s">
        <v>302</v>
      </c>
      <c r="C56" s="193">
        <f>SUMIF('Prog-I Detalle'!$A$5:$A$136,A56,'Prog-I Detalle'!$D$5:$D$136)</f>
        <v>0</v>
      </c>
      <c r="D56" s="287">
        <f t="shared" si="1"/>
        <v>0</v>
      </c>
      <c r="E56" s="193">
        <f>SUMIF('Prog-II Detalle'!$A$5:$A$377,A56,'Prog-II Detalle'!$D$5:$D$377)</f>
        <v>1600000</v>
      </c>
      <c r="F56" s="287">
        <f t="shared" si="11"/>
        <v>7.2989593804051987E-4</v>
      </c>
      <c r="G56" s="193">
        <f>SUMIF('Prog-III Detalle'!$A$5:$A$93,A56,'Prog-III Detalle'!$D$5:$D$93)</f>
        <v>0</v>
      </c>
      <c r="H56" s="287">
        <f t="shared" si="12"/>
        <v>0</v>
      </c>
      <c r="I56" s="195">
        <f>SUMIF('Prog-IV Detalle'!$A$7:$A$15,A56,'Prog-IV Detalle'!$C$7:$C$15)</f>
        <v>0</v>
      </c>
      <c r="J56" s="194" t="e">
        <f t="shared" si="0"/>
        <v>#DIV/0!</v>
      </c>
      <c r="K56" s="193">
        <f>+C56+E56+G56+I56</f>
        <v>1600000</v>
      </c>
      <c r="L56" s="430">
        <f t="shared" si="13"/>
        <v>2.3506816587048817E-4</v>
      </c>
    </row>
    <row r="57" spans="1:12">
      <c r="A57" s="502" t="s">
        <v>329</v>
      </c>
      <c r="B57" s="192" t="s">
        <v>1180</v>
      </c>
      <c r="C57" s="193">
        <f>SUMIF('Prog-I Detalle'!$A$5:$A$136,A57,'Prog-I Detalle'!$D$5:$D$136)</f>
        <v>12500000</v>
      </c>
      <c r="D57" s="287">
        <f t="shared" si="1"/>
        <v>4.2744940023103171E-3</v>
      </c>
      <c r="E57" s="193">
        <f>SUMIF('Prog-II Detalle'!$A$5:$A$377,A57,'Prog-II Detalle'!$D$5:$D$377)</f>
        <v>55000000</v>
      </c>
      <c r="F57" s="287">
        <f t="shared" si="11"/>
        <v>2.5090172870142872E-2</v>
      </c>
      <c r="G57" s="193">
        <f>SUMIF('Prog-III Detalle'!$A$5:$A$93,A57,'Prog-III Detalle'!$D$5:$D$93)</f>
        <v>3000000</v>
      </c>
      <c r="H57" s="287">
        <f t="shared" si="12"/>
        <v>1.775021639949423E-3</v>
      </c>
      <c r="I57" s="195">
        <f>SUMIF('Prog-IV Detalle'!$A$7:$A$15,A57,'Prog-IV Detalle'!$C$7:$C$15)</f>
        <v>0</v>
      </c>
      <c r="J57" s="194" t="e">
        <f t="shared" si="0"/>
        <v>#DIV/0!</v>
      </c>
      <c r="K57" s="193">
        <f t="shared" si="10"/>
        <v>70500000</v>
      </c>
      <c r="L57" s="503">
        <f t="shared" si="13"/>
        <v>1.0357691058668385E-2</v>
      </c>
    </row>
    <row r="58" spans="1:12">
      <c r="A58" s="502" t="s">
        <v>160</v>
      </c>
      <c r="B58" s="292" t="s">
        <v>1376</v>
      </c>
      <c r="C58" s="193">
        <f>SUMIF('Prog-I Detalle'!$A$5:$A$136,A58,'Prog-I Detalle'!$D$5:$D$136)</f>
        <v>2000000</v>
      </c>
      <c r="D58" s="287">
        <f t="shared" si="1"/>
        <v>6.8391904036965072E-4</v>
      </c>
      <c r="E58" s="193">
        <f>SUMIF('Prog-II Detalle'!$A$5:$A$377,A58,'Prog-II Detalle'!$D$5:$D$377)</f>
        <v>2450000</v>
      </c>
      <c r="F58" s="287">
        <f t="shared" si="11"/>
        <v>1.1176531551245462E-3</v>
      </c>
      <c r="G58" s="193">
        <f>SUMIF('Prog-III Detalle'!$A$5:$A$93,A58,'Prog-III Detalle'!$D$5:$D$93)</f>
        <v>500000</v>
      </c>
      <c r="H58" s="287">
        <f t="shared" si="12"/>
        <v>2.9583693999157048E-4</v>
      </c>
      <c r="I58" s="195">
        <f>SUMIF('Prog-IV Detalle'!$A$7:$A$15,A58,'Prog-IV Detalle'!$C$7:$C$15)</f>
        <v>0</v>
      </c>
      <c r="J58" s="194" t="e">
        <f t="shared" si="0"/>
        <v>#DIV/0!</v>
      </c>
      <c r="K58" s="193">
        <f>+C58+E58+G58+I58</f>
        <v>4950000</v>
      </c>
      <c r="L58" s="503">
        <f t="shared" si="13"/>
        <v>7.2724213816182282E-4</v>
      </c>
    </row>
    <row r="59" spans="1:12" ht="25.5">
      <c r="A59" s="502" t="s">
        <v>330</v>
      </c>
      <c r="B59" s="292" t="s">
        <v>407</v>
      </c>
      <c r="C59" s="193">
        <f>SUMIF('Prog-I Detalle'!$A$5:$A$136,A59,'Prog-I Detalle'!$D$5:$D$136)</f>
        <v>2000000</v>
      </c>
      <c r="D59" s="287">
        <f t="shared" si="1"/>
        <v>6.8391904036965072E-4</v>
      </c>
      <c r="E59" s="193">
        <f>SUMIF('Prog-II Detalle'!$A$5:$A$377,A59,'Prog-II Detalle'!$D$5:$D$377)</f>
        <v>500000</v>
      </c>
      <c r="F59" s="287">
        <f t="shared" si="11"/>
        <v>2.2809248063766245E-4</v>
      </c>
      <c r="G59" s="193">
        <f>SUMIF('Prog-III Detalle'!$A$5:$A$93,A59,'Prog-III Detalle'!$D$5:$D$93)</f>
        <v>300000</v>
      </c>
      <c r="H59" s="287">
        <f t="shared" si="12"/>
        <v>1.7750216399494231E-4</v>
      </c>
      <c r="I59" s="195">
        <f>SUMIF('Prog-IV Detalle'!$A$7:$A$15,A59,'Prog-IV Detalle'!$C$7:$C$15)</f>
        <v>0</v>
      </c>
      <c r="J59" s="194" t="e">
        <f t="shared" si="0"/>
        <v>#DIV/0!</v>
      </c>
      <c r="K59" s="193">
        <f>+C59+E59+G59+I59</f>
        <v>2800000</v>
      </c>
      <c r="L59" s="503">
        <f t="shared" si="13"/>
        <v>4.1136929027335431E-4</v>
      </c>
    </row>
    <row r="60" spans="1:12">
      <c r="A60" s="495" t="s">
        <v>1292</v>
      </c>
      <c r="B60" s="496" t="s">
        <v>1375</v>
      </c>
      <c r="C60" s="497">
        <f>SUMIF('Prog-I Detalle'!$A$5:$A$136,A60,'Prog-I Detalle'!$D$5:$D$136)</f>
        <v>20500000</v>
      </c>
      <c r="D60" s="498">
        <f t="shared" si="1"/>
        <v>7.0101701637889204E-3</v>
      </c>
      <c r="E60" s="497">
        <f>SUMIF('Prog-II Detalle'!$A$5:$A$377,A60,'Prog-II Detalle'!$D$5:$D$377)</f>
        <v>3250000</v>
      </c>
      <c r="F60" s="498">
        <f t="shared" si="11"/>
        <v>1.482601124144806E-3</v>
      </c>
      <c r="G60" s="497">
        <f>SUMIF('Prog-III Detalle'!$A$5:$A$93,A60,'Prog-III Detalle'!$D$5:$D$93)</f>
        <v>300000</v>
      </c>
      <c r="H60" s="498">
        <f t="shared" si="12"/>
        <v>1.7750216399494231E-4</v>
      </c>
      <c r="I60" s="499">
        <f>SUMIF('Prog-IV Detalle'!$A$7:$A$15,A60,'Prog-IV Detalle'!$C$7:$C$15)</f>
        <v>0</v>
      </c>
      <c r="J60" s="500" t="e">
        <f t="shared" si="0"/>
        <v>#DIV/0!</v>
      </c>
      <c r="K60" s="497">
        <f>+C60+E60+G60+I60</f>
        <v>24050000</v>
      </c>
      <c r="L60" s="501">
        <f t="shared" si="13"/>
        <v>3.5333683682407754E-3</v>
      </c>
    </row>
    <row r="61" spans="1:12">
      <c r="A61" s="428" t="s">
        <v>161</v>
      </c>
      <c r="B61" s="192" t="s">
        <v>479</v>
      </c>
      <c r="C61" s="193">
        <f>SUMIF('Prog-I Detalle'!$A$5:$A$136,A61,'Prog-I Detalle'!$D$5:$D$136)</f>
        <v>0</v>
      </c>
      <c r="D61" s="287">
        <f t="shared" si="1"/>
        <v>0</v>
      </c>
      <c r="E61" s="193">
        <f>SUMIF('Prog-II Detalle'!$A$5:$A$377,A61,'Prog-II Detalle'!$D$5:$D$377)</f>
        <v>1000000</v>
      </c>
      <c r="F61" s="287">
        <f t="shared" si="11"/>
        <v>4.5618496127532491E-4</v>
      </c>
      <c r="G61" s="193">
        <f>SUMIF('Prog-III Detalle'!$A$5:$A$93,A61,'Prog-III Detalle'!$D$5:$D$93)</f>
        <v>500000</v>
      </c>
      <c r="H61" s="287">
        <f t="shared" si="12"/>
        <v>2.9583693999157048E-4</v>
      </c>
      <c r="I61" s="195">
        <f>SUMIF('Prog-IV Detalle'!$A$7:$A$15,A61,'Prog-IV Detalle'!$C$7:$C$15)</f>
        <v>0</v>
      </c>
      <c r="J61" s="194" t="e">
        <f t="shared" si="0"/>
        <v>#DIV/0!</v>
      </c>
      <c r="K61" s="193">
        <f t="shared" si="10"/>
        <v>1500000</v>
      </c>
      <c r="L61" s="430">
        <f t="shared" si="13"/>
        <v>2.2037640550358266E-4</v>
      </c>
    </row>
    <row r="62" spans="1:12" ht="12" customHeight="1">
      <c r="A62" s="428" t="s">
        <v>162</v>
      </c>
      <c r="B62" s="192" t="s">
        <v>38</v>
      </c>
      <c r="C62" s="193">
        <f>SUMIF('Prog-I Detalle'!$A$5:$A$136,A62,'Prog-I Detalle'!$D$5:$D$136)</f>
        <v>1500000</v>
      </c>
      <c r="D62" s="287">
        <f t="shared" si="1"/>
        <v>5.1293928027723807E-4</v>
      </c>
      <c r="E62" s="193">
        <f>SUMIF('Prog-II Detalle'!$A$5:$A$377,A62,'Prog-II Detalle'!$D$5:$D$377)</f>
        <v>1550000</v>
      </c>
      <c r="F62" s="287">
        <f t="shared" si="11"/>
        <v>7.0708668997675368E-4</v>
      </c>
      <c r="G62" s="193">
        <f>SUMIF('Prog-III Detalle'!$A$5:$A$93,A62,'Prog-III Detalle'!$D$5:$D$93)</f>
        <v>400000</v>
      </c>
      <c r="H62" s="287">
        <f t="shared" si="12"/>
        <v>2.3666955199325639E-4</v>
      </c>
      <c r="I62" s="195">
        <f>SUMIF('Prog-IV Detalle'!$A$7:$A$15,A62,'Prog-IV Detalle'!$C$7:$C$15)</f>
        <v>0</v>
      </c>
      <c r="J62" s="194" t="e">
        <f t="shared" si="0"/>
        <v>#DIV/0!</v>
      </c>
      <c r="K62" s="193">
        <f t="shared" si="10"/>
        <v>3450000</v>
      </c>
      <c r="L62" s="430">
        <f t="shared" si="13"/>
        <v>5.0686573265824018E-4</v>
      </c>
    </row>
    <row r="63" spans="1:12">
      <c r="A63" s="428" t="s">
        <v>521</v>
      </c>
      <c r="B63" s="192" t="s">
        <v>903</v>
      </c>
      <c r="C63" s="193">
        <f>SUMIF('Prog-I Detalle'!$A$5:$A$136,A63,'Prog-I Detalle'!$D$5:$D$136)</f>
        <v>1500000</v>
      </c>
      <c r="D63" s="287">
        <f t="shared" si="1"/>
        <v>5.1293928027723807E-4</v>
      </c>
      <c r="E63" s="193">
        <f>SUMIF('Prog-II Detalle'!$A$5:$A$377,A63,'Prog-II Detalle'!$D$5:$D$377)</f>
        <v>1000000</v>
      </c>
      <c r="F63" s="287">
        <f t="shared" si="11"/>
        <v>4.5618496127532491E-4</v>
      </c>
      <c r="G63" s="193">
        <f>SUMIF('Prog-III Detalle'!$A$5:$A$93,A63,'Prog-III Detalle'!$D$5:$D$93)</f>
        <v>0</v>
      </c>
      <c r="H63" s="287">
        <f t="shared" si="12"/>
        <v>0</v>
      </c>
      <c r="I63" s="195">
        <f>SUMIF('Prog-IV Detalle'!$A$7:$A$15,A63,'Prog-IV Detalle'!$C$7:$C$15)</f>
        <v>0</v>
      </c>
      <c r="J63" s="194" t="e">
        <f t="shared" si="0"/>
        <v>#DIV/0!</v>
      </c>
      <c r="K63" s="193">
        <f>+C63+E63+G63+I63</f>
        <v>2500000</v>
      </c>
      <c r="L63" s="430">
        <f t="shared" si="13"/>
        <v>3.672940091726378E-4</v>
      </c>
    </row>
    <row r="64" spans="1:12" s="88" customFormat="1">
      <c r="A64" s="504">
        <v>2</v>
      </c>
      <c r="B64" s="505" t="s">
        <v>39</v>
      </c>
      <c r="C64" s="506">
        <f>SUM(C65:C87)</f>
        <v>54050000</v>
      </c>
      <c r="D64" s="507">
        <f t="shared" si="1"/>
        <v>1.8482912065989811E-2</v>
      </c>
      <c r="E64" s="506">
        <f>SUM(E65:E87)</f>
        <v>293445000</v>
      </c>
      <c r="F64" s="507">
        <f>+E64/$E$6</f>
        <v>0.13386519596143773</v>
      </c>
      <c r="G64" s="506">
        <f>SUM(G65:G87)</f>
        <v>42210000</v>
      </c>
      <c r="H64" s="507">
        <f>+G64/$G$6</f>
        <v>2.4974554474088383E-2</v>
      </c>
      <c r="I64" s="506">
        <f>SUM(I65:I87)</f>
        <v>0</v>
      </c>
      <c r="J64" s="508" t="e">
        <f t="shared" si="0"/>
        <v>#DIV/0!</v>
      </c>
      <c r="K64" s="506">
        <f t="shared" si="10"/>
        <v>389705000</v>
      </c>
      <c r="L64" s="509">
        <f t="shared" si="13"/>
        <v>5.7254524737849123E-2</v>
      </c>
    </row>
    <row r="65" spans="1:12">
      <c r="A65" s="428" t="s">
        <v>427</v>
      </c>
      <c r="B65" s="192" t="s">
        <v>279</v>
      </c>
      <c r="C65" s="193">
        <f>SUMIF('Prog-I Detalle'!$A$5:$A$136,A65,'Prog-I Detalle'!$D$5:$D$136)</f>
        <v>7000000</v>
      </c>
      <c r="D65" s="287">
        <f t="shared" si="1"/>
        <v>2.3937166412937778E-3</v>
      </c>
      <c r="E65" s="193">
        <f>SUMIF('Prog-II Detalle'!$A$5:$A$377,A65,'Prog-II Detalle'!$D$5:$D$377)</f>
        <v>91950000</v>
      </c>
      <c r="F65" s="287">
        <f t="shared" ref="F65:F90" si="14">+E65/$E$6</f>
        <v>4.194620718926613E-2</v>
      </c>
      <c r="G65" s="193">
        <f>SUMIF('Prog-III Detalle'!$A$5:$A$93,A65,'Prog-III Detalle'!$D$5:$D$93)</f>
        <v>4150000</v>
      </c>
      <c r="H65" s="287">
        <f t="shared" si="12"/>
        <v>2.4554466019300353E-3</v>
      </c>
      <c r="I65" s="195">
        <f>SUMIF('Prog-IV Detalle'!$A$7:$A$15,A65,'Prog-IV Detalle'!$C$7:$C$15)</f>
        <v>0</v>
      </c>
      <c r="J65" s="194" t="e">
        <f t="shared" si="0"/>
        <v>#DIV/0!</v>
      </c>
      <c r="K65" s="193">
        <f>+C65+E65+G65+I65</f>
        <v>103100000</v>
      </c>
      <c r="L65" s="430">
        <f>+K65/$K$6</f>
        <v>1.5147204938279582E-2</v>
      </c>
    </row>
    <row r="66" spans="1:12">
      <c r="A66" s="428" t="s">
        <v>520</v>
      </c>
      <c r="B66" s="192" t="s">
        <v>905</v>
      </c>
      <c r="C66" s="193">
        <f>SUMIF('Prog-I Detalle'!$A$5:$A$136,A66,'Prog-I Detalle'!$D$5:$D$136)</f>
        <v>500000</v>
      </c>
      <c r="D66" s="287">
        <f t="shared" si="1"/>
        <v>1.7097976009241268E-4</v>
      </c>
      <c r="E66" s="193">
        <f>SUMIF('Prog-II Detalle'!$A$5:$A$377,A66,'Prog-II Detalle'!$D$5:$D$377)</f>
        <v>450000</v>
      </c>
      <c r="F66" s="287">
        <f t="shared" si="14"/>
        <v>2.0528323257389621E-4</v>
      </c>
      <c r="G66" s="193">
        <f>SUMIF('Prog-III Detalle'!$A$5:$A$93,A66,'Prog-III Detalle'!$D$5:$D$93)</f>
        <v>0</v>
      </c>
      <c r="H66" s="287">
        <f t="shared" si="12"/>
        <v>0</v>
      </c>
      <c r="I66" s="195">
        <f>SUMIF('Prog-IV Detalle'!$A$7:$A$15,A66,'Prog-IV Detalle'!$C$7:$C$15)</f>
        <v>0</v>
      </c>
      <c r="J66" s="194" t="e">
        <f t="shared" si="0"/>
        <v>#DIV/0!</v>
      </c>
      <c r="K66" s="193">
        <f>+C66+E66+G66+I66</f>
        <v>950000</v>
      </c>
      <c r="L66" s="430">
        <f>+K66/$K$6</f>
        <v>1.3957172348560236E-4</v>
      </c>
    </row>
    <row r="67" spans="1:12">
      <c r="A67" s="428" t="s">
        <v>331</v>
      </c>
      <c r="B67" s="192" t="s">
        <v>1074</v>
      </c>
      <c r="C67" s="193">
        <f>SUMIF('Prog-I Detalle'!$A$5:$A$136,A67,'Prog-I Detalle'!$D$5:$D$136)</f>
        <v>4600000</v>
      </c>
      <c r="D67" s="287">
        <f t="shared" si="1"/>
        <v>1.5730137928501968E-3</v>
      </c>
      <c r="E67" s="193">
        <f>SUMIF('Prog-II Detalle'!$A$5:$A$377,A67,'Prog-II Detalle'!$D$5:$D$377)</f>
        <v>10400000</v>
      </c>
      <c r="F67" s="287">
        <f t="shared" si="14"/>
        <v>4.7443235972633793E-3</v>
      </c>
      <c r="G67" s="193">
        <f>SUMIF('Prog-III Detalle'!$A$5:$A$93,A67,'Prog-III Detalle'!$D$5:$D$93)</f>
        <v>1300000</v>
      </c>
      <c r="H67" s="287">
        <f t="shared" si="12"/>
        <v>7.6917604397808332E-4</v>
      </c>
      <c r="I67" s="195">
        <f>SUMIF('Prog-IV Detalle'!$A$7:$A$15,A67,'Prog-IV Detalle'!$C$7:$C$15)</f>
        <v>0</v>
      </c>
      <c r="J67" s="194" t="e">
        <f t="shared" si="0"/>
        <v>#DIV/0!</v>
      </c>
      <c r="K67" s="193">
        <f t="shared" ref="K67:K90" si="15">+C67+E67+G67+I67</f>
        <v>16300000</v>
      </c>
      <c r="L67" s="430">
        <f t="shared" si="13"/>
        <v>2.3947569398055984E-3</v>
      </c>
    </row>
    <row r="68" spans="1:12">
      <c r="A68" s="428" t="s">
        <v>865</v>
      </c>
      <c r="B68" s="192" t="s">
        <v>1075</v>
      </c>
      <c r="C68" s="193">
        <f>SUMIF('Prog-I Detalle'!$A$5:$A$136,A68,'Prog-I Detalle'!$D$5:$D$136)</f>
        <v>500000</v>
      </c>
      <c r="D68" s="287">
        <f t="shared" ref="D68:D88" si="16">+C68/$C$6</f>
        <v>1.7097976009241268E-4</v>
      </c>
      <c r="E68" s="193">
        <f>SUMIF('Prog-II Detalle'!$A$5:$A$377,A68,'Prog-II Detalle'!$D$5:$D$377)</f>
        <v>750000</v>
      </c>
      <c r="F68" s="287">
        <f t="shared" si="14"/>
        <v>3.4213872095649369E-4</v>
      </c>
      <c r="G68" s="193">
        <f>SUMIF('Prog-III Detalle'!$A$5:$A$93,A68,'Prog-III Detalle'!$D$5:$D$93)</f>
        <v>0</v>
      </c>
      <c r="H68" s="287">
        <f t="shared" si="12"/>
        <v>0</v>
      </c>
      <c r="I68" s="195">
        <f>SUMIF('Prog-IV Detalle'!$A$7:$A$15,A68,'Prog-IV Detalle'!$C$7:$C$15)</f>
        <v>0</v>
      </c>
      <c r="J68" s="194" t="e">
        <f t="shared" si="0"/>
        <v>#DIV/0!</v>
      </c>
      <c r="K68" s="193">
        <f t="shared" si="15"/>
        <v>1250000</v>
      </c>
      <c r="L68" s="430">
        <f t="shared" si="13"/>
        <v>1.836470045863189E-4</v>
      </c>
    </row>
    <row r="69" spans="1:12">
      <c r="A69" s="428" t="s">
        <v>163</v>
      </c>
      <c r="B69" s="192" t="s">
        <v>1076</v>
      </c>
      <c r="C69" s="193">
        <f>SUMIF('Prog-I Detalle'!$A$5:$A$136,A69,'Prog-I Detalle'!$D$5:$D$136)</f>
        <v>0</v>
      </c>
      <c r="D69" s="287">
        <f t="shared" si="16"/>
        <v>0</v>
      </c>
      <c r="E69" s="193">
        <f>SUMIF('Prog-II Detalle'!$A$5:$A$377,A69,'Prog-II Detalle'!$D$5:$D$377)</f>
        <v>4200000</v>
      </c>
      <c r="F69" s="287">
        <f t="shared" si="14"/>
        <v>1.9159768373563646E-3</v>
      </c>
      <c r="G69" s="193">
        <f>SUMIF('Prog-III Detalle'!$A$5:$A$93,A69,'Prog-III Detalle'!$D$5:$D$93)</f>
        <v>0</v>
      </c>
      <c r="H69" s="287">
        <f t="shared" si="12"/>
        <v>0</v>
      </c>
      <c r="I69" s="195">
        <f>SUMIF('Prog-IV Detalle'!$A$7:$A$15,A69,'Prog-IV Detalle'!$C$7:$C$15)</f>
        <v>0</v>
      </c>
      <c r="J69" s="194" t="e">
        <f t="shared" si="0"/>
        <v>#DIV/0!</v>
      </c>
      <c r="K69" s="193">
        <f t="shared" si="15"/>
        <v>4200000</v>
      </c>
      <c r="L69" s="430">
        <f t="shared" si="13"/>
        <v>6.1705393541003145E-4</v>
      </c>
    </row>
    <row r="70" spans="1:12">
      <c r="A70" s="428" t="s">
        <v>866</v>
      </c>
      <c r="B70" s="192" t="s">
        <v>1048</v>
      </c>
      <c r="C70" s="193">
        <f>SUMIF('Prog-I Detalle'!$A$5:$A$136,A70,'Prog-I Detalle'!$D$5:$D$136)</f>
        <v>4000000</v>
      </c>
      <c r="D70" s="287">
        <f t="shared" si="16"/>
        <v>1.3678380807393014E-3</v>
      </c>
      <c r="E70" s="193">
        <f>SUMIF('Prog-II Detalle'!$A$5:$A$377,A70,'Prog-II Detalle'!$D$5:$D$377)</f>
        <v>14500000</v>
      </c>
      <c r="F70" s="287">
        <f t="shared" si="14"/>
        <v>6.6146819384922118E-3</v>
      </c>
      <c r="G70" s="193">
        <f>SUMIF('Prog-III Detalle'!$A$5:$A$93,A70,'Prog-III Detalle'!$D$5:$D$93)</f>
        <v>0</v>
      </c>
      <c r="H70" s="287">
        <f t="shared" si="12"/>
        <v>0</v>
      </c>
      <c r="I70" s="195">
        <f>SUMIF('Prog-IV Detalle'!$A$7:$A$15,A70,'Prog-IV Detalle'!$C$7:$C$15)</f>
        <v>0</v>
      </c>
      <c r="J70" s="194" t="e">
        <f t="shared" si="0"/>
        <v>#DIV/0!</v>
      </c>
      <c r="K70" s="193">
        <f t="shared" si="15"/>
        <v>18500000</v>
      </c>
      <c r="L70" s="430">
        <f t="shared" si="13"/>
        <v>2.7179756678775194E-3</v>
      </c>
    </row>
    <row r="71" spans="1:12">
      <c r="A71" s="428" t="s">
        <v>867</v>
      </c>
      <c r="B71" s="192" t="s">
        <v>1001</v>
      </c>
      <c r="C71" s="193">
        <f>SUMIF('Prog-I Detalle'!$A$5:$A$136,A71,'Prog-I Detalle'!$D$5:$D$136)</f>
        <v>1000000</v>
      </c>
      <c r="D71" s="287">
        <f t="shared" si="16"/>
        <v>3.4195952018482536E-4</v>
      </c>
      <c r="E71" s="193">
        <f>SUMIF('Prog-II Detalle'!$A$5:$A$377,A71,'Prog-II Detalle'!$D$5:$D$377)</f>
        <v>15800000</v>
      </c>
      <c r="F71" s="287">
        <f t="shared" si="14"/>
        <v>7.2077223881501342E-3</v>
      </c>
      <c r="G71" s="193">
        <f>SUMIF('Prog-III Detalle'!$A$5:$A$93,A71,'Prog-III Detalle'!$D$5:$D$93)</f>
        <v>0</v>
      </c>
      <c r="H71" s="287">
        <f t="shared" si="12"/>
        <v>0</v>
      </c>
      <c r="I71" s="195">
        <f>SUMIF('Prog-IV Detalle'!$A$7:$A$15,A71,'Prog-IV Detalle'!$C$7:$C$15)</f>
        <v>0</v>
      </c>
      <c r="J71" s="194" t="e">
        <f t="shared" si="0"/>
        <v>#DIV/0!</v>
      </c>
      <c r="K71" s="193">
        <f t="shared" si="15"/>
        <v>16800000</v>
      </c>
      <c r="L71" s="430">
        <f t="shared" si="13"/>
        <v>2.4682157416401258E-3</v>
      </c>
    </row>
    <row r="72" spans="1:12">
      <c r="A72" s="428" t="s">
        <v>637</v>
      </c>
      <c r="B72" s="192" t="s">
        <v>875</v>
      </c>
      <c r="C72" s="193">
        <f>SUMIF('Prog-I Detalle'!$A$5:$A$136,A72,'Prog-I Detalle'!$D$5:$D$136)</f>
        <v>0</v>
      </c>
      <c r="D72" s="287">
        <f t="shared" si="16"/>
        <v>0</v>
      </c>
      <c r="E72" s="193">
        <f>SUMIF('Prog-II Detalle'!$A$5:$A$377,A72,'Prog-II Detalle'!$D$5:$D$377)</f>
        <v>54000000</v>
      </c>
      <c r="F72" s="287">
        <f t="shared" si="14"/>
        <v>2.4633987908867547E-2</v>
      </c>
      <c r="G72" s="193">
        <f>SUMIF('Prog-III Detalle'!$A$5:$A$93,A72,'Prog-III Detalle'!$D$5:$D$93)</f>
        <v>15000000</v>
      </c>
      <c r="H72" s="287">
        <f t="shared" si="12"/>
        <v>8.8751081997471143E-3</v>
      </c>
      <c r="I72" s="195">
        <f>SUMIF('Prog-IV Detalle'!$A$7:$A$15,A72,'Prog-IV Detalle'!$C$7:$C$15)</f>
        <v>0</v>
      </c>
      <c r="J72" s="194" t="e">
        <f t="shared" si="0"/>
        <v>#DIV/0!</v>
      </c>
      <c r="K72" s="193">
        <f t="shared" si="15"/>
        <v>69000000</v>
      </c>
      <c r="L72" s="430">
        <f t="shared" si="13"/>
        <v>1.0137314653164803E-2</v>
      </c>
    </row>
    <row r="73" spans="1:12">
      <c r="A73" s="428" t="s">
        <v>1363</v>
      </c>
      <c r="B73" s="192" t="s">
        <v>1002</v>
      </c>
      <c r="C73" s="193">
        <f>SUMIF('Prog-I Detalle'!$A$5:$A$136,A73,'Prog-I Detalle'!$D$5:$D$136)</f>
        <v>500000</v>
      </c>
      <c r="D73" s="287">
        <f t="shared" si="16"/>
        <v>1.7097976009241268E-4</v>
      </c>
      <c r="E73" s="193">
        <f>SUMIF('Prog-II Detalle'!$A$5:$A$377,A73,'Prog-II Detalle'!$D$5:$D$377)</f>
        <v>3500000</v>
      </c>
      <c r="F73" s="287">
        <f t="shared" si="14"/>
        <v>1.5966473644636373E-3</v>
      </c>
      <c r="G73" s="193">
        <f>SUMIF('Prog-III Detalle'!$A$5:$A$93,A73,'Prog-III Detalle'!$D$5:$D$93)</f>
        <v>120000</v>
      </c>
      <c r="H73" s="287">
        <f t="shared" si="12"/>
        <v>7.1000865597976913E-5</v>
      </c>
      <c r="I73" s="195">
        <f>SUMIF('Prog-IV Detalle'!$A$7:$A$15,A73,'Prog-IV Detalle'!$C$7:$C$15)</f>
        <v>0</v>
      </c>
      <c r="J73" s="194" t="e">
        <f t="shared" si="0"/>
        <v>#DIV/0!</v>
      </c>
      <c r="K73" s="193">
        <f t="shared" si="15"/>
        <v>4120000</v>
      </c>
      <c r="L73" s="430">
        <f t="shared" si="13"/>
        <v>6.0530052711650704E-4</v>
      </c>
    </row>
    <row r="74" spans="1:12">
      <c r="A74" s="428" t="s">
        <v>164</v>
      </c>
      <c r="B74" s="192" t="s">
        <v>1295</v>
      </c>
      <c r="C74" s="193">
        <f>SUMIF('Prog-I Detalle'!$A$5:$A$136,A74,'Prog-I Detalle'!$D$5:$D$136)</f>
        <v>3000000</v>
      </c>
      <c r="D74" s="287">
        <f t="shared" si="16"/>
        <v>1.0258785605544761E-3</v>
      </c>
      <c r="E74" s="193">
        <f>SUMIF('Prog-II Detalle'!$A$5:$A$377,A74,'Prog-II Detalle'!$D$5:$D$377)</f>
        <v>350000</v>
      </c>
      <c r="F74" s="287">
        <f t="shared" si="14"/>
        <v>1.5966473644636373E-4</v>
      </c>
      <c r="G74" s="193">
        <f>SUMIF('Prog-III Detalle'!$A$5:$A$93,A74,'Prog-III Detalle'!$D$5:$D$93)</f>
        <v>0</v>
      </c>
      <c r="H74" s="287">
        <f t="shared" si="12"/>
        <v>0</v>
      </c>
      <c r="I74" s="195">
        <f>SUMIF('Prog-IV Detalle'!$A$7:$A$15,A74,'Prog-IV Detalle'!$C$7:$C$15)</f>
        <v>0</v>
      </c>
      <c r="J74" s="194" t="e">
        <f t="shared" si="0"/>
        <v>#DIV/0!</v>
      </c>
      <c r="K74" s="193">
        <f t="shared" si="15"/>
        <v>3350000</v>
      </c>
      <c r="L74" s="430">
        <f t="shared" si="13"/>
        <v>4.9217397229133462E-4</v>
      </c>
    </row>
    <row r="75" spans="1:12">
      <c r="A75" s="428" t="s">
        <v>741</v>
      </c>
      <c r="B75" s="192" t="s">
        <v>1131</v>
      </c>
      <c r="C75" s="193">
        <f>SUMIF('Prog-I Detalle'!$A$5:$A$136,A75,'Prog-I Detalle'!$D$5:$D$136)</f>
        <v>1000000</v>
      </c>
      <c r="D75" s="287">
        <f t="shared" si="16"/>
        <v>3.4195952018482536E-4</v>
      </c>
      <c r="E75" s="193">
        <f>SUMIF('Prog-II Detalle'!$A$5:$A$377,A75,'Prog-II Detalle'!$D$5:$D$377)</f>
        <v>0</v>
      </c>
      <c r="F75" s="287">
        <f t="shared" si="14"/>
        <v>0</v>
      </c>
      <c r="G75" s="193">
        <f>SUMIF('Prog-III Detalle'!$A$5:$A$93,A75,'Prog-III Detalle'!$D$5:$D$93)</f>
        <v>0</v>
      </c>
      <c r="H75" s="287">
        <f t="shared" si="12"/>
        <v>0</v>
      </c>
      <c r="I75" s="195">
        <f>SUMIF('Prog-IV Detalle'!$A$7:$A$15,A75,'Prog-IV Detalle'!$C$7:$C$15)</f>
        <v>0</v>
      </c>
      <c r="J75" s="194" t="e">
        <f t="shared" si="0"/>
        <v>#DIV/0!</v>
      </c>
      <c r="K75" s="193">
        <f>+C75+E75+G75+I75</f>
        <v>1000000</v>
      </c>
      <c r="L75" s="430">
        <f t="shared" si="13"/>
        <v>1.4691760366905511E-4</v>
      </c>
    </row>
    <row r="76" spans="1:12">
      <c r="A76" s="428" t="s">
        <v>165</v>
      </c>
      <c r="B76" s="192" t="s">
        <v>1003</v>
      </c>
      <c r="C76" s="193">
        <f>SUMIF('Prog-I Detalle'!$A$5:$A$136,A76,'Prog-I Detalle'!$D$5:$D$136)</f>
        <v>500000</v>
      </c>
      <c r="D76" s="287">
        <f t="shared" si="16"/>
        <v>1.7097976009241268E-4</v>
      </c>
      <c r="E76" s="193">
        <f>SUMIF('Prog-II Detalle'!$A$5:$A$377,A76,'Prog-II Detalle'!$D$5:$D$377)</f>
        <v>17850000</v>
      </c>
      <c r="F76" s="287">
        <f t="shared" si="14"/>
        <v>8.1429015587645495E-3</v>
      </c>
      <c r="G76" s="193">
        <f>SUMIF('Prog-III Detalle'!$A$5:$A$93,A76,'Prog-III Detalle'!$D$5:$D$93)</f>
        <v>15810000</v>
      </c>
      <c r="H76" s="287">
        <f t="shared" si="12"/>
        <v>9.3543640425334598E-3</v>
      </c>
      <c r="I76" s="195">
        <f>SUMIF('Prog-IV Detalle'!$A$7:$A$15,A76,'Prog-IV Detalle'!$C$7:$C$15)</f>
        <v>0</v>
      </c>
      <c r="J76" s="194" t="e">
        <f t="shared" si="0"/>
        <v>#DIV/0!</v>
      </c>
      <c r="K76" s="193">
        <f t="shared" si="15"/>
        <v>34160000</v>
      </c>
      <c r="L76" s="430">
        <f t="shared" si="13"/>
        <v>5.018705341334923E-3</v>
      </c>
    </row>
    <row r="77" spans="1:12">
      <c r="A77" s="428" t="s">
        <v>1364</v>
      </c>
      <c r="B77" s="192" t="s">
        <v>822</v>
      </c>
      <c r="C77" s="193">
        <f>SUMIF('Prog-I Detalle'!$A$5:$A$136,A77,'Prog-I Detalle'!$D$5:$D$136)</f>
        <v>0</v>
      </c>
      <c r="D77" s="287">
        <f t="shared" si="16"/>
        <v>0</v>
      </c>
      <c r="E77" s="193">
        <f>SUMIF('Prog-II Detalle'!$A$5:$A$377,A77,'Prog-II Detalle'!$D$5:$D$377)</f>
        <v>5500000</v>
      </c>
      <c r="F77" s="287">
        <f t="shared" si="14"/>
        <v>2.509017287014287E-3</v>
      </c>
      <c r="G77" s="193">
        <f>SUMIF('Prog-III Detalle'!$A$5:$A$93,A77,'Prog-III Detalle'!$D$5:$D$93)</f>
        <v>0</v>
      </c>
      <c r="H77" s="287">
        <f t="shared" si="12"/>
        <v>0</v>
      </c>
      <c r="I77" s="195">
        <f>SUMIF('Prog-IV Detalle'!$A$7:$A$15,A77,'Prog-IV Detalle'!$C$7:$C$15)</f>
        <v>0</v>
      </c>
      <c r="J77" s="194" t="e">
        <f t="shared" si="0"/>
        <v>#DIV/0!</v>
      </c>
      <c r="K77" s="193">
        <f t="shared" si="15"/>
        <v>5500000</v>
      </c>
      <c r="L77" s="430">
        <f t="shared" si="13"/>
        <v>8.0804682017980307E-4</v>
      </c>
    </row>
    <row r="78" spans="1:12">
      <c r="A78" s="428" t="s">
        <v>1365</v>
      </c>
      <c r="B78" s="192" t="s">
        <v>280</v>
      </c>
      <c r="C78" s="193">
        <f>SUMIF('Prog-I Detalle'!$A$5:$A$136,A78,'Prog-I Detalle'!$D$5:$D$136)</f>
        <v>500000</v>
      </c>
      <c r="D78" s="287">
        <f t="shared" si="16"/>
        <v>1.7097976009241268E-4</v>
      </c>
      <c r="E78" s="193">
        <f>SUMIF('Prog-II Detalle'!$A$5:$A$377,A78,'Prog-II Detalle'!$D$5:$D$377)</f>
        <v>5650000</v>
      </c>
      <c r="F78" s="287">
        <f t="shared" si="14"/>
        <v>2.5774450312055857E-3</v>
      </c>
      <c r="G78" s="193">
        <f>SUMIF('Prog-III Detalle'!$A$5:$A$93,A78,'Prog-III Detalle'!$D$5:$D$93)</f>
        <v>0</v>
      </c>
      <c r="H78" s="287">
        <f t="shared" si="12"/>
        <v>0</v>
      </c>
      <c r="I78" s="195">
        <f>SUMIF('Prog-IV Detalle'!$A$7:$A$15,A78,'Prog-IV Detalle'!$C$7:$C$15)</f>
        <v>0</v>
      </c>
      <c r="J78" s="194" t="e">
        <f t="shared" si="0"/>
        <v>#DIV/0!</v>
      </c>
      <c r="K78" s="193">
        <f t="shared" si="15"/>
        <v>6150000</v>
      </c>
      <c r="L78" s="430">
        <f t="shared" si="13"/>
        <v>9.0354326256468899E-4</v>
      </c>
    </row>
    <row r="79" spans="1:12">
      <c r="A79" s="428" t="s">
        <v>332</v>
      </c>
      <c r="B79" s="192" t="s">
        <v>723</v>
      </c>
      <c r="C79" s="193">
        <f>SUMIF('Prog-I Detalle'!$A$5:$A$136,A79,'Prog-I Detalle'!$D$5:$D$136)</f>
        <v>4000000</v>
      </c>
      <c r="D79" s="287">
        <f t="shared" si="16"/>
        <v>1.3678380807393014E-3</v>
      </c>
      <c r="E79" s="193">
        <f>SUMIF('Prog-II Detalle'!$A$5:$A$377,A79,'Prog-II Detalle'!$D$5:$D$377)</f>
        <v>27950000</v>
      </c>
      <c r="F79" s="287">
        <f t="shared" si="14"/>
        <v>1.2750369667645332E-2</v>
      </c>
      <c r="G79" s="193">
        <f>SUMIF('Prog-III Detalle'!$A$5:$A$93,A79,'Prog-III Detalle'!$D$5:$D$93)</f>
        <v>2400000</v>
      </c>
      <c r="H79" s="287">
        <f t="shared" si="12"/>
        <v>1.4200173119595385E-3</v>
      </c>
      <c r="I79" s="195">
        <f>SUMIF('Prog-IV Detalle'!$A$7:$A$15,A79,'Prog-IV Detalle'!$C$7:$C$15)</f>
        <v>0</v>
      </c>
      <c r="J79" s="194" t="e">
        <f t="shared" si="0"/>
        <v>#DIV/0!</v>
      </c>
      <c r="K79" s="193">
        <f t="shared" si="15"/>
        <v>34350000</v>
      </c>
      <c r="L79" s="430">
        <f t="shared" si="13"/>
        <v>5.0466196860320433E-3</v>
      </c>
    </row>
    <row r="80" spans="1:12">
      <c r="A80" s="428" t="s">
        <v>166</v>
      </c>
      <c r="B80" s="192" t="s">
        <v>724</v>
      </c>
      <c r="C80" s="193">
        <f>SUMIF('Prog-I Detalle'!$A$5:$A$136,A80,'Prog-I Detalle'!$D$5:$D$136)</f>
        <v>5200000</v>
      </c>
      <c r="D80" s="287">
        <f t="shared" si="16"/>
        <v>1.7781895049610919E-3</v>
      </c>
      <c r="E80" s="193">
        <f>SUMIF('Prog-II Detalle'!$A$5:$A$377,A80,'Prog-II Detalle'!$D$5:$D$377)</f>
        <v>4850000</v>
      </c>
      <c r="F80" s="287">
        <f t="shared" si="14"/>
        <v>2.2124970621853258E-3</v>
      </c>
      <c r="G80" s="193">
        <f>SUMIF('Prog-III Detalle'!$A$5:$A$93,A80,'Prog-III Detalle'!$D$5:$D$93)</f>
        <v>850000</v>
      </c>
      <c r="H80" s="287">
        <f t="shared" si="12"/>
        <v>5.0292279798566989E-4</v>
      </c>
      <c r="I80" s="195">
        <f>SUMIF('Prog-IV Detalle'!$A$7:$A$15,A80,'Prog-IV Detalle'!$C$7:$C$15)</f>
        <v>0</v>
      </c>
      <c r="J80" s="194" t="e">
        <f t="shared" si="0"/>
        <v>#DIV/0!</v>
      </c>
      <c r="K80" s="193">
        <f t="shared" si="15"/>
        <v>10900000</v>
      </c>
      <c r="L80" s="430">
        <f t="shared" si="13"/>
        <v>1.6014018799927008E-3</v>
      </c>
    </row>
    <row r="81" spans="1:12" ht="25.5">
      <c r="A81" s="428" t="s">
        <v>746</v>
      </c>
      <c r="B81" s="40" t="s">
        <v>797</v>
      </c>
      <c r="C81" s="193">
        <f>SUMIF('Prog-I Detalle'!$A$5:$A$136,A81,'Prog-I Detalle'!$D$5:$D$136)</f>
        <v>0</v>
      </c>
      <c r="D81" s="287">
        <f t="shared" si="16"/>
        <v>0</v>
      </c>
      <c r="E81" s="193">
        <f>SUMIF('Prog-II Detalle'!$A$5:$A$377,A81,'Prog-II Detalle'!$D$5:$D$377)</f>
        <v>200000</v>
      </c>
      <c r="F81" s="287">
        <f t="shared" si="14"/>
        <v>9.1236992255064984E-5</v>
      </c>
      <c r="G81" s="193">
        <f>SUMIF('Prog-III Detalle'!$A$5:$A$93,A81,'Prog-III Detalle'!$D$5:$D$93)</f>
        <v>0</v>
      </c>
      <c r="H81" s="287">
        <f t="shared" si="12"/>
        <v>0</v>
      </c>
      <c r="I81" s="195">
        <f>SUMIF('Prog-IV Detalle'!$A$7:$A$15,A81,'Prog-IV Detalle'!$C$7:$C$15)</f>
        <v>0</v>
      </c>
      <c r="J81" s="194" t="e">
        <f t="shared" si="0"/>
        <v>#DIV/0!</v>
      </c>
      <c r="K81" s="193">
        <f>+C81+E81+G81+I81</f>
        <v>200000</v>
      </c>
      <c r="L81" s="430">
        <f t="shared" si="13"/>
        <v>2.9383520733811021E-5</v>
      </c>
    </row>
    <row r="82" spans="1:12">
      <c r="A82" s="428" t="s">
        <v>167</v>
      </c>
      <c r="B82" s="192" t="s">
        <v>725</v>
      </c>
      <c r="C82" s="193">
        <f>SUMIF('Prog-I Detalle'!$A$5:$A$136,A82,'Prog-I Detalle'!$D$5:$D$136)</f>
        <v>11100000</v>
      </c>
      <c r="D82" s="287">
        <f t="shared" si="16"/>
        <v>3.7957506740515616E-3</v>
      </c>
      <c r="E82" s="193">
        <f>SUMIF('Prog-II Detalle'!$A$5:$A$377,A82,'Prog-II Detalle'!$D$5:$D$377)</f>
        <v>8250000</v>
      </c>
      <c r="F82" s="287">
        <f t="shared" si="14"/>
        <v>3.7635259305214305E-3</v>
      </c>
      <c r="G82" s="193">
        <f>SUMIF('Prog-III Detalle'!$A$5:$A$93,A82,'Prog-III Detalle'!$D$5:$D$93)</f>
        <v>1150000</v>
      </c>
      <c r="H82" s="287">
        <f t="shared" si="12"/>
        <v>6.8042496198061214E-4</v>
      </c>
      <c r="I82" s="195">
        <f>SUMIF('Prog-IV Detalle'!$A$7:$A$15,A82,'Prog-IV Detalle'!$C$7:$C$15)</f>
        <v>0</v>
      </c>
      <c r="J82" s="194" t="e">
        <f t="shared" si="0"/>
        <v>#DIV/0!</v>
      </c>
      <c r="K82" s="193">
        <f t="shared" si="15"/>
        <v>20500000</v>
      </c>
      <c r="L82" s="430">
        <f t="shared" si="13"/>
        <v>3.0118108752156298E-3</v>
      </c>
    </row>
    <row r="83" spans="1:12">
      <c r="A83" s="428" t="s">
        <v>168</v>
      </c>
      <c r="B83" s="192" t="s">
        <v>324</v>
      </c>
      <c r="C83" s="193">
        <f>SUMIF('Prog-I Detalle'!$A$5:$A$136,A83,'Prog-I Detalle'!$D$5:$D$136)</f>
        <v>2000000</v>
      </c>
      <c r="D83" s="287">
        <f t="shared" si="16"/>
        <v>6.8391904036965072E-4</v>
      </c>
      <c r="E83" s="193">
        <f>SUMIF('Prog-II Detalle'!$A$5:$A$377,A83,'Prog-II Detalle'!$D$5:$D$377)</f>
        <v>12025000</v>
      </c>
      <c r="F83" s="287">
        <f t="shared" si="14"/>
        <v>5.4856241593357821E-3</v>
      </c>
      <c r="G83" s="193">
        <f>SUMIF('Prog-III Detalle'!$A$5:$A$93,A83,'Prog-III Detalle'!$D$5:$D$93)</f>
        <v>430000</v>
      </c>
      <c r="H83" s="287">
        <f t="shared" si="12"/>
        <v>2.5441976839275061E-4</v>
      </c>
      <c r="I83" s="195">
        <f>SUMIF('Prog-IV Detalle'!$A$7:$A$15,A83,'Prog-IV Detalle'!$C$7:$C$15)</f>
        <v>0</v>
      </c>
      <c r="J83" s="194" t="e">
        <f t="shared" si="0"/>
        <v>#DIV/0!</v>
      </c>
      <c r="K83" s="193">
        <f t="shared" si="15"/>
        <v>14455000</v>
      </c>
      <c r="L83" s="430">
        <f t="shared" si="13"/>
        <v>2.1236939610361914E-3</v>
      </c>
    </row>
    <row r="84" spans="1:12">
      <c r="A84" s="428" t="s">
        <v>1366</v>
      </c>
      <c r="B84" s="192" t="s">
        <v>325</v>
      </c>
      <c r="C84" s="193">
        <f>SUMIF('Prog-I Detalle'!$A$5:$A$136,A84,'Prog-I Detalle'!$D$5:$D$136)</f>
        <v>5000000</v>
      </c>
      <c r="D84" s="287">
        <f t="shared" si="16"/>
        <v>1.709797600924127E-3</v>
      </c>
      <c r="E84" s="193">
        <f>SUMIF('Prog-II Detalle'!$A$5:$A$377,A84,'Prog-II Detalle'!$D$5:$D$377)</f>
        <v>6900000</v>
      </c>
      <c r="F84" s="287">
        <f t="shared" si="14"/>
        <v>3.147676232799742E-3</v>
      </c>
      <c r="G84" s="193">
        <f>SUMIF('Prog-III Detalle'!$A$5:$A$93,A84,'Prog-III Detalle'!$D$5:$D$93)</f>
        <v>0</v>
      </c>
      <c r="H84" s="287">
        <f t="shared" si="12"/>
        <v>0</v>
      </c>
      <c r="I84" s="195">
        <f>SUMIF('Prog-IV Detalle'!$A$7:$A$15,A84,'Prog-IV Detalle'!$C$7:$C$15)</f>
        <v>0</v>
      </c>
      <c r="J84" s="194" t="e">
        <f t="shared" si="0"/>
        <v>#DIV/0!</v>
      </c>
      <c r="K84" s="193">
        <f t="shared" si="15"/>
        <v>11900000</v>
      </c>
      <c r="L84" s="430">
        <f t="shared" si="13"/>
        <v>1.7483194836617557E-3</v>
      </c>
    </row>
    <row r="85" spans="1:12">
      <c r="A85" s="428" t="s">
        <v>333</v>
      </c>
      <c r="B85" s="192" t="s">
        <v>326</v>
      </c>
      <c r="C85" s="193">
        <f>SUMIF('Prog-I Detalle'!$A$5:$A$136,A85,'Prog-I Detalle'!$D$5:$D$136)</f>
        <v>500000</v>
      </c>
      <c r="D85" s="287">
        <f t="shared" si="16"/>
        <v>1.7097976009241268E-4</v>
      </c>
      <c r="E85" s="193">
        <f>SUMIF('Prog-II Detalle'!$A$5:$A$377,A85,'Prog-II Detalle'!$D$5:$D$377)</f>
        <v>4370000</v>
      </c>
      <c r="F85" s="287">
        <f t="shared" si="14"/>
        <v>1.99352828077317E-3</v>
      </c>
      <c r="G85" s="193">
        <f>SUMIF('Prog-III Detalle'!$A$5:$A$93,A85,'Prog-III Detalle'!$D$5:$D$93)</f>
        <v>900000</v>
      </c>
      <c r="H85" s="287">
        <f t="shared" si="12"/>
        <v>5.3250649198482687E-4</v>
      </c>
      <c r="I85" s="195">
        <f>SUMIF('Prog-IV Detalle'!$A$7:$A$15,A85,'Prog-IV Detalle'!$C$7:$C$15)</f>
        <v>0</v>
      </c>
      <c r="J85" s="194" t="e">
        <f t="shared" si="0"/>
        <v>#DIV/0!</v>
      </c>
      <c r="K85" s="193">
        <f t="shared" si="15"/>
        <v>5770000</v>
      </c>
      <c r="L85" s="430">
        <f t="shared" si="13"/>
        <v>8.4771457317044802E-4</v>
      </c>
    </row>
    <row r="86" spans="1:12">
      <c r="A86" s="428" t="s">
        <v>698</v>
      </c>
      <c r="B86" s="192" t="s">
        <v>699</v>
      </c>
      <c r="C86" s="193">
        <f>SUMIF('Prog-I Detalle'!$A$5:$A$136,A86,'Prog-I Detalle'!$D$5:$D$136)</f>
        <v>100000</v>
      </c>
      <c r="D86" s="287">
        <f t="shared" si="16"/>
        <v>3.4195952018482541E-5</v>
      </c>
      <c r="E86" s="193">
        <f>SUMIF('Prog-II Detalle'!$A$5:$A$377,A86,'Prog-II Detalle'!$D$5:$D$377)</f>
        <v>0</v>
      </c>
      <c r="F86" s="287">
        <f t="shared" si="14"/>
        <v>0</v>
      </c>
      <c r="G86" s="193">
        <f>SUMIF('Prog-III Detalle'!$A$5:$A$93,A86,'Prog-III Detalle'!$D$5:$D$93)</f>
        <v>0</v>
      </c>
      <c r="H86" s="287">
        <f t="shared" si="12"/>
        <v>0</v>
      </c>
      <c r="I86" s="195">
        <f>SUMIF('Prog-IV Detalle'!$A$7:$A$15,A86,'Prog-IV Detalle'!$C$7:$C$15)</f>
        <v>0</v>
      </c>
      <c r="J86" s="194" t="e">
        <f t="shared" si="0"/>
        <v>#DIV/0!</v>
      </c>
      <c r="K86" s="193">
        <f>+C86+E86+G86+I86</f>
        <v>100000</v>
      </c>
      <c r="L86" s="430">
        <f t="shared" si="13"/>
        <v>1.4691760366905511E-5</v>
      </c>
    </row>
    <row r="87" spans="1:12">
      <c r="A87" s="428" t="s">
        <v>334</v>
      </c>
      <c r="B87" s="192" t="s">
        <v>556</v>
      </c>
      <c r="C87" s="193">
        <f>SUMIF('Prog-I Detalle'!$A$5:$A$136,A87,'Prog-I Detalle'!$D$5:$D$136)</f>
        <v>3050000</v>
      </c>
      <c r="D87" s="287">
        <f t="shared" si="16"/>
        <v>1.0429765365637174E-3</v>
      </c>
      <c r="E87" s="193">
        <f>SUMIF('Prog-II Detalle'!$A$5:$A$377,A87,'Prog-II Detalle'!$D$5:$D$377)</f>
        <v>4000000</v>
      </c>
      <c r="F87" s="287">
        <f t="shared" si="14"/>
        <v>1.8247398451012996E-3</v>
      </c>
      <c r="G87" s="193">
        <f>SUMIF('Prog-III Detalle'!$A$5:$A$93,A87,'Prog-III Detalle'!$D$5:$D$93)</f>
        <v>100000</v>
      </c>
      <c r="H87" s="287">
        <f t="shared" si="12"/>
        <v>5.9167387998314099E-5</v>
      </c>
      <c r="I87" s="195">
        <f>SUMIF('Prog-IV Detalle'!$A$7:$A$15,A87,'Prog-IV Detalle'!$C$7:$C$15)</f>
        <v>0</v>
      </c>
      <c r="J87" s="194" t="e">
        <f t="shared" si="0"/>
        <v>#DIV/0!</v>
      </c>
      <c r="K87" s="193">
        <f t="shared" si="15"/>
        <v>7150000</v>
      </c>
      <c r="L87" s="430">
        <f t="shared" si="13"/>
        <v>1.050460866233744E-3</v>
      </c>
    </row>
    <row r="88" spans="1:12" s="88" customFormat="1">
      <c r="A88" s="504">
        <v>3</v>
      </c>
      <c r="B88" s="505" t="s">
        <v>542</v>
      </c>
      <c r="C88" s="506">
        <f>SUM(C89:C90)</f>
        <v>41009255.131505728</v>
      </c>
      <c r="D88" s="507">
        <f t="shared" si="16"/>
        <v>1.4023505207906788E-2</v>
      </c>
      <c r="E88" s="506">
        <f>SUM(E89:E90)</f>
        <v>233654408.95523971</v>
      </c>
      <c r="F88" s="507">
        <f t="shared" si="14"/>
        <v>0.10658962750105497</v>
      </c>
      <c r="G88" s="506">
        <f>SUM(G89:G90)</f>
        <v>0</v>
      </c>
      <c r="H88" s="507">
        <f t="shared" si="12"/>
        <v>0</v>
      </c>
      <c r="I88" s="506">
        <f>+I89</f>
        <v>0</v>
      </c>
      <c r="J88" s="508" t="e">
        <f t="shared" si="0"/>
        <v>#DIV/0!</v>
      </c>
      <c r="K88" s="506">
        <f>+C88+E88+G88+I88</f>
        <v>274663664.08674544</v>
      </c>
      <c r="L88" s="509">
        <f t="shared" ref="L88:L100" si="17">+K88/$K$6</f>
        <v>4.0352927342586956E-2</v>
      </c>
    </row>
    <row r="89" spans="1:12" ht="25.5">
      <c r="A89" s="428" t="s">
        <v>169</v>
      </c>
      <c r="B89" s="192" t="s">
        <v>408</v>
      </c>
      <c r="C89" s="193">
        <f>SUMIF('Prog-I Detalle'!$A$5:$A$136,A89,'Prog-I Detalle'!$D$5:$D$136)</f>
        <v>5230337.9000000004</v>
      </c>
      <c r="D89" s="287">
        <f t="shared" ref="D89:D123" si="18">+C89/$C$6</f>
        <v>1.7885638386885073E-3</v>
      </c>
      <c r="E89" s="193">
        <f>SUMIF('Prog-II Detalle'!$A$5:$A$377,A89,'Prog-II Detalle'!$D$5:$D$377)</f>
        <v>111895923.727277</v>
      </c>
      <c r="F89" s="287">
        <f t="shared" si="14"/>
        <v>5.1045237632394568E-2</v>
      </c>
      <c r="G89" s="193">
        <f>SUMIF('Prog-III Detalle'!$A$5:$A$93,A89,'Prog-III Detalle'!$D$5:$D$93)</f>
        <v>0</v>
      </c>
      <c r="H89" s="287">
        <f t="shared" si="12"/>
        <v>0</v>
      </c>
      <c r="I89" s="195">
        <f>SUMIF('Prog-IV Detalle'!$A$7:$A$15,A89,'Prog-IV Detalle'!$C$7:$C$15)</f>
        <v>0</v>
      </c>
      <c r="J89" s="194" t="e">
        <f t="shared" si="0"/>
        <v>#DIV/0!</v>
      </c>
      <c r="K89" s="193">
        <f t="shared" si="15"/>
        <v>117126261.627277</v>
      </c>
      <c r="L89" s="430">
        <f t="shared" si="17"/>
        <v>1.7207909684994339E-2</v>
      </c>
    </row>
    <row r="90" spans="1:12">
      <c r="A90" s="428" t="s">
        <v>997</v>
      </c>
      <c r="B90" s="293" t="s">
        <v>936</v>
      </c>
      <c r="C90" s="193">
        <f>SUMIF('Prog-I Detalle'!$A$5:$A$136,A90,'Prog-I Detalle'!$D$5:$D$136)</f>
        <v>35778917.231505729</v>
      </c>
      <c r="D90" s="287">
        <f t="shared" si="18"/>
        <v>1.223494136921828E-2</v>
      </c>
      <c r="E90" s="193">
        <f>SUMIF('Prog-II Detalle'!$A$5:$A$377,A90,'Prog-II Detalle'!$D$5:$D$377)</f>
        <v>121758485.22796272</v>
      </c>
      <c r="F90" s="287">
        <f t="shared" si="14"/>
        <v>5.5544389868660393E-2</v>
      </c>
      <c r="G90" s="193">
        <f>SUMIF('Prog-III Detalle'!$A$5:$A$93,A90,'Prog-III Detalle'!$D$5:$D$93)</f>
        <v>0</v>
      </c>
      <c r="H90" s="287">
        <f t="shared" si="12"/>
        <v>0</v>
      </c>
      <c r="I90" s="195"/>
      <c r="J90" s="194"/>
      <c r="K90" s="193">
        <f t="shared" si="15"/>
        <v>157537402.45946845</v>
      </c>
      <c r="L90" s="430">
        <f t="shared" si="17"/>
        <v>2.3145017657592616E-2</v>
      </c>
    </row>
    <row r="91" spans="1:12" s="88" customFormat="1">
      <c r="A91" s="504">
        <v>5</v>
      </c>
      <c r="B91" s="505" t="s">
        <v>543</v>
      </c>
      <c r="C91" s="506">
        <f>SUM(C92:C100)</f>
        <v>333400000</v>
      </c>
      <c r="D91" s="507">
        <f t="shared" si="18"/>
        <v>0.11400930402962078</v>
      </c>
      <c r="E91" s="506">
        <f>SUM(E92:E100)</f>
        <v>6000000</v>
      </c>
      <c r="F91" s="507">
        <f t="shared" ref="F91:F100" si="19">+E91/$E$6</f>
        <v>2.7371097676519495E-3</v>
      </c>
      <c r="G91" s="506">
        <f>SUM(G92:G100)</f>
        <v>1271237629.9200001</v>
      </c>
      <c r="H91" s="507">
        <f>+G91/$G$6</f>
        <v>0.75215810087533874</v>
      </c>
      <c r="I91" s="506">
        <f>SUM(I93:I99)</f>
        <v>0</v>
      </c>
      <c r="J91" s="508" t="e">
        <f t="shared" si="0"/>
        <v>#DIV/0!</v>
      </c>
      <c r="K91" s="506">
        <f>+C91+E91+G91+I91</f>
        <v>1610637629.9200001</v>
      </c>
      <c r="L91" s="509">
        <f t="shared" si="17"/>
        <v>0.23663102096705282</v>
      </c>
    </row>
    <row r="92" spans="1:12" s="88" customFormat="1">
      <c r="A92" s="437" t="s">
        <v>1047</v>
      </c>
      <c r="B92" s="192" t="s">
        <v>304</v>
      </c>
      <c r="C92" s="193">
        <f>SUMIF('Prog-I Detalle'!$A$5:$A$136,A92,'Prog-I Detalle'!$D$5:$D$136)</f>
        <v>0</v>
      </c>
      <c r="D92" s="287">
        <f t="shared" si="18"/>
        <v>0</v>
      </c>
      <c r="E92" s="193">
        <f>SUMIF('Prog-II Detalle'!$A$5:$A$377,A92,'Prog-II Detalle'!$D$5:$D$377)</f>
        <v>500000</v>
      </c>
      <c r="F92" s="287">
        <f t="shared" si="19"/>
        <v>2.2809248063766245E-4</v>
      </c>
      <c r="G92" s="193">
        <f>SUMIF('Prog-III Detalle'!$A$5:$A$93,A92,'Prog-III Detalle'!$D$5:$D$93)</f>
        <v>0</v>
      </c>
      <c r="H92" s="287">
        <v>0</v>
      </c>
      <c r="I92" s="193"/>
      <c r="J92" s="194"/>
      <c r="K92" s="193">
        <f>+C92++E92+G92</f>
        <v>500000</v>
      </c>
      <c r="L92" s="430">
        <f t="shared" si="17"/>
        <v>7.3458801834527554E-5</v>
      </c>
    </row>
    <row r="93" spans="1:12">
      <c r="A93" s="428" t="s">
        <v>335</v>
      </c>
      <c r="B93" s="192" t="s">
        <v>359</v>
      </c>
      <c r="C93" s="193">
        <f>SUMIF('Prog-I Detalle'!$A$5:$A$136,A93,'Prog-I Detalle'!$D$5:$D$136)</f>
        <v>2000000</v>
      </c>
      <c r="D93" s="287">
        <f t="shared" si="18"/>
        <v>6.8391904036965072E-4</v>
      </c>
      <c r="E93" s="193">
        <f>SUMIF('Prog-II Detalle'!$A$5:$A$377,A93,'Prog-II Detalle'!$D$5:$D$377)</f>
        <v>1500000</v>
      </c>
      <c r="F93" s="287">
        <f t="shared" si="19"/>
        <v>6.8427744191298739E-4</v>
      </c>
      <c r="G93" s="193">
        <f>SUMIF('Prog-III Detalle'!$A$5:$A$93,A93,'Prog-III Detalle'!$D$5:$D$93)</f>
        <v>200000</v>
      </c>
      <c r="H93" s="287">
        <f t="shared" ref="H93:H100" si="20">+G93/$G$6</f>
        <v>1.183347759966282E-4</v>
      </c>
      <c r="I93" s="195">
        <f>SUMIF('Prog-IV Detalle'!$A$7:$A$15,A93,'Prog-IV Detalle'!$C$7:$C$15)</f>
        <v>0</v>
      </c>
      <c r="J93" s="194" t="e">
        <f t="shared" ref="J93:J99" si="21">+I93/$I$6</f>
        <v>#DIV/0!</v>
      </c>
      <c r="K93" s="193">
        <f t="shared" ref="K93:K101" si="22">+C93+E93+G93+I93</f>
        <v>3700000</v>
      </c>
      <c r="L93" s="430">
        <f t="shared" si="17"/>
        <v>5.4359513357550386E-4</v>
      </c>
    </row>
    <row r="94" spans="1:12">
      <c r="A94" s="437" t="s">
        <v>118</v>
      </c>
      <c r="B94" s="192" t="s">
        <v>1009</v>
      </c>
      <c r="C94" s="193">
        <f>SUMIF('Prog-I Detalle'!$A$5:$A$136,A94,'Prog-I Detalle'!$D$5:$D$136)</f>
        <v>2250000</v>
      </c>
      <c r="D94" s="287">
        <f t="shared" si="18"/>
        <v>7.694089204158571E-4</v>
      </c>
      <c r="E94" s="193">
        <f>SUMIF('Prog-II Detalle'!$A$5:$A$377,A94,'Prog-II Detalle'!$D$5:$D$377)</f>
        <v>500000</v>
      </c>
      <c r="F94" s="287">
        <f t="shared" si="19"/>
        <v>2.2809248063766245E-4</v>
      </c>
      <c r="G94" s="193">
        <f>SUMIF('Prog-III Detalle'!$A$5:$A$93,A94,'Prog-III Detalle'!$D$5:$D$93)</f>
        <v>500000</v>
      </c>
      <c r="H94" s="287">
        <f t="shared" si="20"/>
        <v>2.9583693999157048E-4</v>
      </c>
      <c r="I94" s="195">
        <f>SUMIF('Prog-IV Detalle'!$A$7:$A$15,A94,'Prog-IV Detalle'!$C$7:$C$15)</f>
        <v>0</v>
      </c>
      <c r="J94" s="194" t="e">
        <f t="shared" si="21"/>
        <v>#DIV/0!</v>
      </c>
      <c r="K94" s="193">
        <f t="shared" si="22"/>
        <v>3250000</v>
      </c>
      <c r="L94" s="430">
        <f t="shared" si="17"/>
        <v>4.7748221192442912E-4</v>
      </c>
    </row>
    <row r="95" spans="1:12">
      <c r="A95" s="437" t="s">
        <v>336</v>
      </c>
      <c r="B95" s="192" t="s">
        <v>1010</v>
      </c>
      <c r="C95" s="193">
        <f>SUMIF('Prog-I Detalle'!$A$5:$A$136,A95,'Prog-I Detalle'!$D$5:$D$136)</f>
        <v>27150000</v>
      </c>
      <c r="D95" s="287">
        <f t="shared" si="18"/>
        <v>9.2842009730180093E-3</v>
      </c>
      <c r="E95" s="193">
        <f>SUMIF('Prog-II Detalle'!$A$5:$A$377,A95,'Prog-II Detalle'!$D$5:$D$377)</f>
        <v>550000</v>
      </c>
      <c r="F95" s="287">
        <f t="shared" si="19"/>
        <v>2.5090172870142872E-4</v>
      </c>
      <c r="G95" s="193">
        <f>SUMIF('Prog-III Detalle'!$A$5:$A$93,A95,'Prog-III Detalle'!$D$5:$D$93)</f>
        <v>1500000</v>
      </c>
      <c r="H95" s="287">
        <f t="shared" si="20"/>
        <v>8.8751081997471149E-4</v>
      </c>
      <c r="I95" s="195">
        <f>SUMIF('Prog-IV Detalle'!$A$7:$A$15,A95,'Prog-IV Detalle'!$C$7:$C$15)</f>
        <v>0</v>
      </c>
      <c r="J95" s="194" t="e">
        <f t="shared" si="21"/>
        <v>#DIV/0!</v>
      </c>
      <c r="K95" s="193">
        <f t="shared" si="22"/>
        <v>29200000</v>
      </c>
      <c r="L95" s="430">
        <f t="shared" si="17"/>
        <v>4.2899940271364095E-3</v>
      </c>
    </row>
    <row r="96" spans="1:12" ht="25.5">
      <c r="A96" s="428" t="s">
        <v>1367</v>
      </c>
      <c r="B96" s="192" t="s">
        <v>299</v>
      </c>
      <c r="C96" s="193">
        <f>SUMIF('Prog-I Detalle'!$A$5:$A$136,A96,'Prog-I Detalle'!$D$5:$D$136)</f>
        <v>0</v>
      </c>
      <c r="D96" s="287">
        <f t="shared" si="18"/>
        <v>0</v>
      </c>
      <c r="E96" s="193">
        <f>SUMIF('Prog-II Detalle'!$A$5:$A$377,A96,'Prog-II Detalle'!$D$5:$D$377)</f>
        <v>1500000</v>
      </c>
      <c r="F96" s="287">
        <f t="shared" si="19"/>
        <v>6.8427744191298739E-4</v>
      </c>
      <c r="G96" s="193">
        <f>SUMIF('Prog-III Detalle'!$A$5:$A$93,A96,'Prog-III Detalle'!$D$5:$D$93)</f>
        <v>0</v>
      </c>
      <c r="H96" s="287">
        <f t="shared" si="20"/>
        <v>0</v>
      </c>
      <c r="I96" s="195">
        <f>SUMIF('Prog-IV Detalle'!$A$7:$A$15,A96,'Prog-IV Detalle'!$C$7:$C$15)</f>
        <v>0</v>
      </c>
      <c r="J96" s="194" t="e">
        <f t="shared" si="21"/>
        <v>#DIV/0!</v>
      </c>
      <c r="K96" s="193">
        <f t="shared" si="22"/>
        <v>1500000</v>
      </c>
      <c r="L96" s="430">
        <f t="shared" si="17"/>
        <v>2.2037640550358266E-4</v>
      </c>
    </row>
    <row r="97" spans="1:12">
      <c r="A97" s="428" t="s">
        <v>1280</v>
      </c>
      <c r="B97" s="192" t="s">
        <v>1011</v>
      </c>
      <c r="C97" s="193">
        <f>SUMIF('Prog-I Detalle'!$A$5:$A$136,A97,'Prog-I Detalle'!$D$5:$D$136)</f>
        <v>2000000</v>
      </c>
      <c r="D97" s="287">
        <f t="shared" si="18"/>
        <v>6.8391904036965072E-4</v>
      </c>
      <c r="E97" s="193">
        <f>SUMIF('Prog-II Detalle'!$A$5:$A$377,A97,'Prog-II Detalle'!$D$5:$D$377)</f>
        <v>1450000</v>
      </c>
      <c r="F97" s="287">
        <f t="shared" si="19"/>
        <v>6.6146819384922109E-4</v>
      </c>
      <c r="G97" s="193">
        <f>SUMIF('Prog-III Detalle'!$A$5:$A$93,A97,'Prog-III Detalle'!$D$5:$D$93)</f>
        <v>1000000</v>
      </c>
      <c r="H97" s="287">
        <f t="shared" si="20"/>
        <v>5.9167387998314096E-4</v>
      </c>
      <c r="I97" s="195">
        <f>SUMIF('Prog-IV Detalle'!$A$7:$A$15,A97,'Prog-IV Detalle'!$C$7:$C$15)</f>
        <v>0</v>
      </c>
      <c r="J97" s="194" t="e">
        <f t="shared" si="21"/>
        <v>#DIV/0!</v>
      </c>
      <c r="K97" s="193">
        <f t="shared" si="22"/>
        <v>4450000</v>
      </c>
      <c r="L97" s="430">
        <f t="shared" si="17"/>
        <v>6.5378333632729524E-4</v>
      </c>
    </row>
    <row r="98" spans="1:12">
      <c r="A98" s="428" t="s">
        <v>119</v>
      </c>
      <c r="B98" s="192" t="s">
        <v>1314</v>
      </c>
      <c r="C98" s="193">
        <f>SUMIF('Prog-I Detalle'!$A$5:$A$136,A98,'Prog-I Detalle'!$D$5:$D$136)</f>
        <v>300000000</v>
      </c>
      <c r="D98" s="287">
        <f t="shared" si="18"/>
        <v>0.10258785605544761</v>
      </c>
      <c r="E98" s="193">
        <f>SUMIF('Prog-II Detalle'!$A$5:$A$377,A98,'Prog-II Detalle'!$D$5:$D$377)</f>
        <v>0</v>
      </c>
      <c r="F98" s="287">
        <f t="shared" si="19"/>
        <v>0</v>
      </c>
      <c r="G98" s="193">
        <f>SUMIF('Prog-III Detalle'!$A$5:$A$93,A98,'Prog-III Detalle'!$D$5:$D$93)</f>
        <v>224059930.56</v>
      </c>
      <c r="H98" s="287">
        <f t="shared" si="20"/>
        <v>0.13257040846318835</v>
      </c>
      <c r="I98" s="195">
        <f>SUMIF('Prog-IV Detalle'!$A$7:$A$15,A98,'Prog-IV Detalle'!$C$7:$C$15)</f>
        <v>0</v>
      </c>
      <c r="J98" s="194" t="e">
        <f t="shared" si="21"/>
        <v>#DIV/0!</v>
      </c>
      <c r="K98" s="193">
        <f t="shared" si="22"/>
        <v>524059930.56</v>
      </c>
      <c r="L98" s="430">
        <f t="shared" si="17"/>
        <v>7.6993629176846629E-2</v>
      </c>
    </row>
    <row r="99" spans="1:12">
      <c r="A99" s="428" t="s">
        <v>120</v>
      </c>
      <c r="B99" s="196" t="s">
        <v>1012</v>
      </c>
      <c r="C99" s="193">
        <f>SUMIF('Prog-I Detalle'!$A$5:$A$136,A99,'Prog-I Detalle'!$D$5:$D$136)</f>
        <v>0</v>
      </c>
      <c r="D99" s="287">
        <f t="shared" si="18"/>
        <v>0</v>
      </c>
      <c r="E99" s="193">
        <f>SUMIF('Prog-II Detalle'!$A$5:$A$377,A99,'Prog-II Detalle'!$D$5:$D$377)</f>
        <v>0</v>
      </c>
      <c r="F99" s="287">
        <f t="shared" si="19"/>
        <v>0</v>
      </c>
      <c r="G99" s="193">
        <f>SUMIF('Prog-III Detalle'!$A$5:$A$93,A99,'Prog-III Detalle'!$D$5:$D$93)</f>
        <v>215190659.36000001</v>
      </c>
      <c r="H99" s="287">
        <f t="shared" si="20"/>
        <v>0.12732269235966162</v>
      </c>
      <c r="I99" s="195">
        <f>SUMIF('Prog-IV Detalle'!$A$7:$A$15,A99,'Prog-IV Detalle'!$C$7:$C$15)</f>
        <v>0</v>
      </c>
      <c r="J99" s="194" t="e">
        <f t="shared" si="21"/>
        <v>#DIV/0!</v>
      </c>
      <c r="K99" s="193">
        <f t="shared" si="22"/>
        <v>215190659.36000001</v>
      </c>
      <c r="L99" s="430">
        <f t="shared" si="17"/>
        <v>3.1615296005135129E-2</v>
      </c>
    </row>
    <row r="100" spans="1:12">
      <c r="A100" s="428" t="s">
        <v>121</v>
      </c>
      <c r="B100" s="192" t="s">
        <v>1315</v>
      </c>
      <c r="C100" s="193">
        <f>SUMIF('Prog-I Detalle'!$A$5:$A$136,A100,'Prog-I Detalle'!$D$5:$D$136)</f>
        <v>0</v>
      </c>
      <c r="D100" s="287">
        <f t="shared" si="18"/>
        <v>0</v>
      </c>
      <c r="E100" s="193">
        <f>SUMIF('Prog-II Detalle'!$A$5:$A$377,A100,'Prog-II Detalle'!$D$5:$D$377)</f>
        <v>0</v>
      </c>
      <c r="F100" s="287">
        <f t="shared" si="19"/>
        <v>0</v>
      </c>
      <c r="G100" s="193">
        <f>SUMIF('Prog-III Detalle'!$A$5:$A$93,A100,'Prog-III Detalle'!$D$5:$D$93)</f>
        <v>828787040</v>
      </c>
      <c r="H100" s="287">
        <f t="shared" si="20"/>
        <v>0.49037164363654268</v>
      </c>
      <c r="I100" s="195">
        <f>SUMIF('Prog-IV Detalle'!$A$7:$A$15,A100,'Prog-IV Detalle'!$C$7:$C$15)</f>
        <v>0</v>
      </c>
      <c r="J100" s="194" t="e">
        <f t="shared" ref="J100:J107" si="23">+I100/$I$6</f>
        <v>#DIV/0!</v>
      </c>
      <c r="K100" s="193">
        <f>+C100+E100+G100+I100</f>
        <v>828787040</v>
      </c>
      <c r="L100" s="430">
        <f t="shared" si="17"/>
        <v>0.12176340586876933</v>
      </c>
    </row>
    <row r="101" spans="1:12" s="88" customFormat="1">
      <c r="A101" s="504">
        <v>6</v>
      </c>
      <c r="B101" s="505" t="s">
        <v>435</v>
      </c>
      <c r="C101" s="506">
        <f>SUM(C102:C115)</f>
        <v>982261735.09216964</v>
      </c>
      <c r="D101" s="507">
        <f t="shared" si="18"/>
        <v>0.33589375162803237</v>
      </c>
      <c r="E101" s="506">
        <f>SUM(E102:E115)</f>
        <v>130599631.90606</v>
      </c>
      <c r="F101" s="507">
        <f t="shared" ref="F101:F123" si="24">+E101/$E$6</f>
        <v>5.9577588023637669E-2</v>
      </c>
      <c r="G101" s="506">
        <f>SUM(G102:G115)</f>
        <v>11602224.77224</v>
      </c>
      <c r="H101" s="507">
        <f t="shared" ref="H101:H116" si="25">+G101/$G$6</f>
        <v>6.8647333474277554E-3</v>
      </c>
      <c r="I101" s="506">
        <f>SUM(I102:I115)</f>
        <v>0</v>
      </c>
      <c r="J101" s="508" t="e">
        <f t="shared" si="23"/>
        <v>#DIV/0!</v>
      </c>
      <c r="K101" s="506">
        <f t="shared" si="22"/>
        <v>1124463591.7704697</v>
      </c>
      <c r="L101" s="509">
        <f t="shared" si="13"/>
        <v>0.16520349631601605</v>
      </c>
    </row>
    <row r="102" spans="1:12">
      <c r="A102" s="428" t="s">
        <v>122</v>
      </c>
      <c r="B102" s="192" t="s">
        <v>436</v>
      </c>
      <c r="C102" s="193">
        <f>SUMIF('Prog-I Detalle'!$A$5:$A$136,A102,'Prog-I Detalle'!$D$5:$D$136)</f>
        <v>26670195.680279225</v>
      </c>
      <c r="D102" s="287">
        <f t="shared" si="18"/>
        <v>9.1201273180636869E-3</v>
      </c>
      <c r="E102" s="193">
        <f>SUMIF('Prog-II Detalle'!$A$5:$A$377,A102,'Prog-II Detalle'!$D$5:$D$377)</f>
        <v>0</v>
      </c>
      <c r="F102" s="287">
        <f t="shared" si="24"/>
        <v>0</v>
      </c>
      <c r="G102" s="193">
        <f>SUMIF('Prog-III Detalle'!$A$5:$A$93,A102,'Prog-III Detalle'!$D$5:$D$93)</f>
        <v>0</v>
      </c>
      <c r="H102" s="287">
        <f t="shared" si="25"/>
        <v>0</v>
      </c>
      <c r="I102" s="195">
        <f>SUMIF('Prog-IV Detalle'!$A$7:$A$15,A102,'Prog-IV Detalle'!$C$7:$C$15)</f>
        <v>0</v>
      </c>
      <c r="J102" s="194" t="e">
        <f t="shared" si="23"/>
        <v>#DIV/0!</v>
      </c>
      <c r="K102" s="193">
        <f t="shared" ref="K102:K123" si="26">+C102+E102+G102+I102</f>
        <v>26670195.680279225</v>
      </c>
      <c r="L102" s="430">
        <f t="shared" ref="L102:L115" si="27">+K102/$K$6</f>
        <v>3.9183212387314086E-3</v>
      </c>
    </row>
    <row r="103" spans="1:12">
      <c r="A103" s="428" t="s">
        <v>123</v>
      </c>
      <c r="B103" s="192" t="s">
        <v>1377</v>
      </c>
      <c r="C103" s="193">
        <f>SUMIF('Prog-I Detalle'!$A$5:$A$136,A103,'Prog-I Detalle'!$D$5:$D$136)</f>
        <v>96882244.760829672</v>
      </c>
      <c r="D103" s="287">
        <f t="shared" si="18"/>
        <v>3.3129805932842128E-2</v>
      </c>
      <c r="E103" s="193">
        <f>SUMIF('Prog-II Detalle'!$A$5:$A$377,A103,'Prog-II Detalle'!$D$5:$D$377)</f>
        <v>0</v>
      </c>
      <c r="F103" s="287">
        <f t="shared" si="24"/>
        <v>0</v>
      </c>
      <c r="G103" s="193">
        <f>SUMIF('Prog-III Detalle'!$A$5:$A$93,A103,'Prog-III Detalle'!$D$5:$D$93)</f>
        <v>0</v>
      </c>
      <c r="H103" s="287">
        <f t="shared" si="25"/>
        <v>0</v>
      </c>
      <c r="I103" s="195">
        <f>SUMIF('Prog-IV Detalle'!$A$7:$A$15,A103,'Prog-IV Detalle'!$C$7:$C$15)</f>
        <v>0</v>
      </c>
      <c r="J103" s="194" t="e">
        <f t="shared" si="23"/>
        <v>#DIV/0!</v>
      </c>
      <c r="K103" s="193">
        <f t="shared" si="26"/>
        <v>96882244.760829672</v>
      </c>
      <c r="L103" s="430">
        <f t="shared" si="27"/>
        <v>1.4233707238339966E-2</v>
      </c>
    </row>
    <row r="104" spans="1:12">
      <c r="A104" s="428" t="s">
        <v>124</v>
      </c>
      <c r="B104" s="292" t="s">
        <v>300</v>
      </c>
      <c r="C104" s="193">
        <f>SUMIF('Prog-I Detalle'!$A$5:$A$136,A104,'Prog-I Detalle'!$D$5:$D$136)</f>
        <v>295237638.21826887</v>
      </c>
      <c r="D104" s="287">
        <f t="shared" si="18"/>
        <v>0.10095932110562028</v>
      </c>
      <c r="E104" s="193">
        <f>SUMIF('Prog-II Detalle'!$A$5:$A$377,A104,'Prog-II Detalle'!$D$5:$D$377)</f>
        <v>0</v>
      </c>
      <c r="F104" s="287">
        <f t="shared" si="24"/>
        <v>0</v>
      </c>
      <c r="G104" s="193">
        <f>SUMIF('Prog-III Detalle'!$A$5:$A$93,A104,'Prog-III Detalle'!$D$5:$D$93)</f>
        <v>0</v>
      </c>
      <c r="H104" s="287">
        <f t="shared" si="25"/>
        <v>0</v>
      </c>
      <c r="I104" s="195">
        <f>SUMIF('Prog-IV Detalle'!$A$7:$A$15,A104,'Prog-IV Detalle'!$C$7:$C$15)</f>
        <v>0</v>
      </c>
      <c r="J104" s="194" t="e">
        <f t="shared" si="23"/>
        <v>#DIV/0!</v>
      </c>
      <c r="K104" s="193">
        <f t="shared" si="26"/>
        <v>295237638.21826887</v>
      </c>
      <c r="L104" s="430">
        <f t="shared" si="27"/>
        <v>4.3375606319939503E-2</v>
      </c>
    </row>
    <row r="105" spans="1:12">
      <c r="A105" s="502" t="s">
        <v>125</v>
      </c>
      <c r="B105" s="192" t="s">
        <v>437</v>
      </c>
      <c r="C105" s="193">
        <f>SUMIF('Prog-I Detalle'!$A$5:$A$136,A105,'Prog-I Detalle'!$D$5:$D$136)</f>
        <v>236450975.7938129</v>
      </c>
      <c r="D105" s="287">
        <f t="shared" si="18"/>
        <v>8.0856662229686016E-2</v>
      </c>
      <c r="E105" s="193">
        <f>SUMIF('Prog-II Detalle'!$A$5:$A$377,A105,'Prog-II Detalle'!$D$5:$D$377)</f>
        <v>0</v>
      </c>
      <c r="F105" s="287">
        <f t="shared" si="24"/>
        <v>0</v>
      </c>
      <c r="G105" s="193">
        <f>SUMIF('Prog-III Detalle'!$A$5:$A$93,A105,'Prog-III Detalle'!$D$5:$D$93)</f>
        <v>0</v>
      </c>
      <c r="H105" s="287">
        <f t="shared" si="25"/>
        <v>0</v>
      </c>
      <c r="I105" s="195">
        <f>SUMIF('Prog-IV Detalle'!$A$7:$A$15,A105,'Prog-IV Detalle'!$C$7:$C$15)</f>
        <v>0</v>
      </c>
      <c r="J105" s="194" t="e">
        <f t="shared" si="23"/>
        <v>#DIV/0!</v>
      </c>
      <c r="K105" s="193">
        <f t="shared" si="26"/>
        <v>236450975.7938129</v>
      </c>
      <c r="L105" s="503">
        <f t="shared" si="27"/>
        <v>3.4738810748836745E-2</v>
      </c>
    </row>
    <row r="106" spans="1:12">
      <c r="A106" s="502" t="s">
        <v>519</v>
      </c>
      <c r="B106" s="192" t="s">
        <v>518</v>
      </c>
      <c r="C106" s="193">
        <f>SUMIF('Prog-I Detalle'!$A$5:$A$136,A106,'Prog-I Detalle'!$D$5:$D$136)</f>
        <v>4500000</v>
      </c>
      <c r="D106" s="287">
        <f t="shared" si="18"/>
        <v>1.5388178408317142E-3</v>
      </c>
      <c r="E106" s="193">
        <f>SUMIF('Prog-II Detalle'!$A$5:$A$377,A106,'Prog-II Detalle'!$D$5:$D$377)</f>
        <v>0</v>
      </c>
      <c r="F106" s="287">
        <f t="shared" si="24"/>
        <v>0</v>
      </c>
      <c r="G106" s="193">
        <f>SUMIF('Prog-III Detalle'!$A$5:$A$93,A106,'Prog-III Detalle'!$D$5:$D$93)</f>
        <v>0</v>
      </c>
      <c r="H106" s="287">
        <f t="shared" si="25"/>
        <v>0</v>
      </c>
      <c r="I106" s="195">
        <f>SUMIF('Prog-IV Detalle'!$A$7:$A$15,A106,'Prog-IV Detalle'!$C$7:$C$15)</f>
        <v>0</v>
      </c>
      <c r="J106" s="194" t="e">
        <f t="shared" si="23"/>
        <v>#DIV/0!</v>
      </c>
      <c r="K106" s="193">
        <f t="shared" si="26"/>
        <v>4500000</v>
      </c>
      <c r="L106" s="503">
        <f t="shared" si="27"/>
        <v>6.6112921651074802E-4</v>
      </c>
    </row>
    <row r="107" spans="1:12">
      <c r="A107" s="502" t="s">
        <v>126</v>
      </c>
      <c r="B107" s="192" t="s">
        <v>1306</v>
      </c>
      <c r="C107" s="193">
        <f>SUMIF('Prog-I Detalle'!$A$5:$A$136,A107,'Prog-I Detalle'!$D$5:$D$136)</f>
        <v>0</v>
      </c>
      <c r="D107" s="287">
        <f t="shared" si="18"/>
        <v>0</v>
      </c>
      <c r="E107" s="193">
        <f>SUMIF('Prog-II Detalle'!$A$5:$A$377,A107,'Prog-II Detalle'!$D$5:$D$377)</f>
        <v>58253340</v>
      </c>
      <c r="F107" s="287">
        <f t="shared" si="24"/>
        <v>2.6574297652058338E-2</v>
      </c>
      <c r="G107" s="193">
        <f>SUMIF('Prog-III Detalle'!$A$5:$A$93,A107,'Prog-III Detalle'!$D$5:$D$93)</f>
        <v>0</v>
      </c>
      <c r="H107" s="287">
        <f t="shared" si="25"/>
        <v>0</v>
      </c>
      <c r="I107" s="195">
        <f>SUMIF('Prog-IV Detalle'!$A$7:$A$15,A107,'Prog-IV Detalle'!$C$7:$C$15)</f>
        <v>0</v>
      </c>
      <c r="J107" s="194" t="e">
        <f t="shared" si="23"/>
        <v>#DIV/0!</v>
      </c>
      <c r="K107" s="193">
        <f t="shared" si="26"/>
        <v>58253340</v>
      </c>
      <c r="L107" s="503">
        <f t="shared" si="27"/>
        <v>8.5584411185187156E-3</v>
      </c>
    </row>
    <row r="108" spans="1:12">
      <c r="A108" s="502" t="s">
        <v>127</v>
      </c>
      <c r="B108" s="192" t="s">
        <v>438</v>
      </c>
      <c r="C108" s="193">
        <f>SUMIF('Prog-I Detalle'!$A$5:$A$136,A108,'Prog-I Detalle'!$D$5:$D$136)</f>
        <v>43769685.052549303</v>
      </c>
      <c r="D108" s="287">
        <f t="shared" si="18"/>
        <v>1.4967460499210683E-2</v>
      </c>
      <c r="E108" s="193">
        <f>SUMIF('Prog-II Detalle'!$A$5:$A$377,A108,'Prog-II Detalle'!$D$5:$D$377)</f>
        <v>45632481.52606</v>
      </c>
      <c r="F108" s="287">
        <f t="shared" si="24"/>
        <v>2.081685181786266E-2</v>
      </c>
      <c r="G108" s="193">
        <f>SUMIF('Prog-III Detalle'!$A$5:$A$93,A108,'Prog-III Detalle'!$D$5:$D$93)</f>
        <v>11602224.77224</v>
      </c>
      <c r="H108" s="287">
        <f t="shared" si="25"/>
        <v>6.8647333474277554E-3</v>
      </c>
      <c r="I108" s="195">
        <f>SUMIF('Prog-IV Detalle'!$A$7:$A$15,A108,'Prog-IV Detalle'!$C$7:$C$15)</f>
        <v>0</v>
      </c>
      <c r="J108" s="194"/>
      <c r="K108" s="193">
        <f t="shared" si="26"/>
        <v>101004391.3508493</v>
      </c>
      <c r="L108" s="503">
        <f t="shared" si="27"/>
        <v>1.4839323137318216E-2</v>
      </c>
    </row>
    <row r="109" spans="1:12">
      <c r="A109" s="502" t="s">
        <v>1281</v>
      </c>
      <c r="B109" s="192" t="s">
        <v>439</v>
      </c>
      <c r="C109" s="193">
        <f>SUMIF('Prog-I Detalle'!$A$5:$A$136,A109,'Prog-I Detalle'!$D$5:$D$136)</f>
        <v>23366717.93</v>
      </c>
      <c r="D109" s="287">
        <f t="shared" si="18"/>
        <v>7.9904716516369569E-3</v>
      </c>
      <c r="E109" s="193">
        <f>SUMIF('Prog-II Detalle'!$A$5:$A$377,A109,'Prog-II Detalle'!$D$5:$D$377)</f>
        <v>713810.38</v>
      </c>
      <c r="F109" s="287">
        <f t="shared" si="24"/>
        <v>3.2562956055822497E-4</v>
      </c>
      <c r="G109" s="193">
        <f>SUMIF('Prog-III Detalle'!$A$5:$A$93,A109,'Prog-III Detalle'!$D$5:$D$93)</f>
        <v>0</v>
      </c>
      <c r="H109" s="287">
        <f t="shared" si="25"/>
        <v>0</v>
      </c>
      <c r="I109" s="195">
        <f>SUMIF('Prog-IV Detalle'!$A$7:$A$15,A109,'Prog-IV Detalle'!$C$7:$C$15)</f>
        <v>0</v>
      </c>
      <c r="J109" s="194" t="e">
        <f t="shared" ref="J109:J117" si="28">+I109/$I$6</f>
        <v>#DIV/0!</v>
      </c>
      <c r="K109" s="193">
        <f t="shared" si="26"/>
        <v>24080528.309999999</v>
      </c>
      <c r="L109" s="503">
        <f t="shared" si="27"/>
        <v>3.5378535143900415E-3</v>
      </c>
    </row>
    <row r="110" spans="1:12">
      <c r="A110" s="428" t="s">
        <v>481</v>
      </c>
      <c r="B110" s="192" t="s">
        <v>1067</v>
      </c>
      <c r="C110" s="193">
        <f>SUMIF('Prog-I Detalle'!$A$5:$A$136,A110,'Prog-I Detalle'!$D$5:$D$136)</f>
        <v>0</v>
      </c>
      <c r="D110" s="287">
        <f t="shared" si="18"/>
        <v>0</v>
      </c>
      <c r="E110" s="193">
        <f>SUMIF('Prog-II Detalle'!$A$5:$A$377,A110,'Prog-II Detalle'!$D$5:$D$377)</f>
        <v>18000000</v>
      </c>
      <c r="F110" s="287">
        <f t="shared" si="24"/>
        <v>8.2113293029558495E-3</v>
      </c>
      <c r="G110" s="193">
        <f>SUMIF('Prog-III Detalle'!$A$5:$A$93,A110,'Prog-III Detalle'!$D$5:$D$93)</f>
        <v>0</v>
      </c>
      <c r="H110" s="287">
        <f t="shared" si="25"/>
        <v>0</v>
      </c>
      <c r="I110" s="195">
        <f>SUMIF('Prog-IV Detalle'!$A$7:$A$15,A110,'Prog-IV Detalle'!$C$7:$C$15)</f>
        <v>0</v>
      </c>
      <c r="J110" s="194" t="e">
        <f t="shared" si="28"/>
        <v>#DIV/0!</v>
      </c>
      <c r="K110" s="193">
        <f t="shared" si="26"/>
        <v>18000000</v>
      </c>
      <c r="L110" s="430">
        <f t="shared" si="27"/>
        <v>2.6445168660429921E-3</v>
      </c>
    </row>
    <row r="111" spans="1:12">
      <c r="A111" s="428" t="s">
        <v>1282</v>
      </c>
      <c r="B111" s="192" t="s">
        <v>281</v>
      </c>
      <c r="C111" s="193">
        <f>SUMIF('Prog-I Detalle'!$A$5:$A$136,A111,'Prog-I Detalle'!$D$5:$D$136)</f>
        <v>15000000</v>
      </c>
      <c r="D111" s="287">
        <f t="shared" si="18"/>
        <v>5.1293928027723807E-3</v>
      </c>
      <c r="E111" s="193">
        <f>SUMIF('Prog-II Detalle'!$A$5:$A$377,A111,'Prog-II Detalle'!$D$5:$D$377)</f>
        <v>8000000</v>
      </c>
      <c r="F111" s="287">
        <f t="shared" si="24"/>
        <v>3.6494796902025992E-3</v>
      </c>
      <c r="G111" s="193">
        <f>SUMIF('Prog-III Detalle'!$A$5:$A$93,A111,'Prog-III Detalle'!$D$5:$D$93)</f>
        <v>0</v>
      </c>
      <c r="H111" s="287">
        <f t="shared" si="25"/>
        <v>0</v>
      </c>
      <c r="I111" s="195">
        <f>SUMIF('Prog-IV Detalle'!$A$7:$A$15,A111,'Prog-IV Detalle'!$C$7:$C$15)</f>
        <v>0</v>
      </c>
      <c r="J111" s="194" t="e">
        <f t="shared" si="28"/>
        <v>#DIV/0!</v>
      </c>
      <c r="K111" s="193">
        <f t="shared" si="26"/>
        <v>23000000</v>
      </c>
      <c r="L111" s="430">
        <f t="shared" si="27"/>
        <v>3.3791048843882674E-3</v>
      </c>
    </row>
    <row r="112" spans="1:12">
      <c r="A112" s="428" t="s">
        <v>482</v>
      </c>
      <c r="B112" s="192" t="s">
        <v>1068</v>
      </c>
      <c r="C112" s="193">
        <f>SUMIF('Prog-I Detalle'!$A$5:$A$136,A112,'Prog-I Detalle'!$D$5:$D$136)</f>
        <v>36500000</v>
      </c>
      <c r="D112" s="287">
        <f t="shared" si="18"/>
        <v>1.2481522486746126E-2</v>
      </c>
      <c r="E112" s="193">
        <f>SUMIF('Prog-II Detalle'!$A$5:$A$377,A112,'Prog-II Detalle'!$D$5:$D$377)</f>
        <v>0</v>
      </c>
      <c r="F112" s="287">
        <f t="shared" si="24"/>
        <v>0</v>
      </c>
      <c r="G112" s="193">
        <f>SUMIF('Prog-III Detalle'!$A$5:$A$93,A112,'Prog-III Detalle'!$D$5:$D$93)</f>
        <v>0</v>
      </c>
      <c r="H112" s="287">
        <f t="shared" si="25"/>
        <v>0</v>
      </c>
      <c r="I112" s="195">
        <f>SUMIF('Prog-IV Detalle'!$A$7:$A$15,A112,'Prog-IV Detalle'!$C$7:$C$15)</f>
        <v>0</v>
      </c>
      <c r="J112" s="194" t="e">
        <f t="shared" si="28"/>
        <v>#DIV/0!</v>
      </c>
      <c r="K112" s="193">
        <f t="shared" si="26"/>
        <v>36500000</v>
      </c>
      <c r="L112" s="430">
        <f t="shared" si="27"/>
        <v>5.3624925339205119E-3</v>
      </c>
    </row>
    <row r="113" spans="1:12">
      <c r="A113" s="428" t="s">
        <v>172</v>
      </c>
      <c r="B113" s="192" t="s">
        <v>230</v>
      </c>
      <c r="C113" s="193">
        <f>SUMIF('Prog-I Detalle'!$A$5:$A$136,A113,'Prog-I Detalle'!$D$5:$D$136)</f>
        <v>85598044.246429831</v>
      </c>
      <c r="D113" s="287">
        <f t="shared" si="18"/>
        <v>2.9271066139268598E-2</v>
      </c>
      <c r="E113" s="193">
        <f>SUMIF('Prog-II Detalle'!$A$5:$A$377,A113,'Prog-II Detalle'!$D$5:$D$377)</f>
        <v>0</v>
      </c>
      <c r="F113" s="287">
        <f t="shared" si="24"/>
        <v>0</v>
      </c>
      <c r="G113" s="193">
        <f>SUMIF('Prog-III Detalle'!$A$5:$A$93,A113,'Prog-III Detalle'!$D$5:$D$93)</f>
        <v>0</v>
      </c>
      <c r="H113" s="287">
        <f t="shared" si="25"/>
        <v>0</v>
      </c>
      <c r="I113" s="195">
        <v>0</v>
      </c>
      <c r="J113" s="194" t="e">
        <f t="shared" si="28"/>
        <v>#DIV/0!</v>
      </c>
      <c r="K113" s="193">
        <f t="shared" si="26"/>
        <v>85598044.246429831</v>
      </c>
      <c r="L113" s="430">
        <f t="shared" si="27"/>
        <v>1.2575859539443221E-2</v>
      </c>
    </row>
    <row r="114" spans="1:12">
      <c r="A114" s="428" t="s">
        <v>170</v>
      </c>
      <c r="B114" s="192" t="s">
        <v>1069</v>
      </c>
      <c r="C114" s="193">
        <f>SUMIF('Prog-I Detalle'!$A$5:$A$136,A114,'Prog-I Detalle'!$D$5:$D$136)</f>
        <v>116286233.41</v>
      </c>
      <c r="D114" s="287">
        <f t="shared" si="18"/>
        <v>3.9765184580984207E-2</v>
      </c>
      <c r="E114" s="193">
        <f>SUMIF('Prog-II Detalle'!$A$5:$A$377,A114,'Prog-II Detalle'!$D$5:$D$377)</f>
        <v>0</v>
      </c>
      <c r="F114" s="287">
        <f t="shared" si="24"/>
        <v>0</v>
      </c>
      <c r="G114" s="193">
        <f>SUMIF('Prog-III Detalle'!$A$5:$A$93,A114,'Prog-III Detalle'!$D$5:$D$93)</f>
        <v>0</v>
      </c>
      <c r="H114" s="287">
        <f t="shared" si="25"/>
        <v>0</v>
      </c>
      <c r="I114" s="195">
        <f>SUMIF('Prog-IV Detalle'!$A$7:$A$15,A114,'Prog-IV Detalle'!$C$7:$C$15)</f>
        <v>0</v>
      </c>
      <c r="J114" s="194" t="e">
        <f t="shared" si="28"/>
        <v>#DIV/0!</v>
      </c>
      <c r="K114" s="193">
        <f t="shared" si="26"/>
        <v>116286233.41</v>
      </c>
      <c r="L114" s="430">
        <f t="shared" si="27"/>
        <v>1.7084494752297615E-2</v>
      </c>
    </row>
    <row r="115" spans="1:12">
      <c r="A115" s="428" t="s">
        <v>171</v>
      </c>
      <c r="B115" s="192" t="s">
        <v>1070</v>
      </c>
      <c r="C115" s="193">
        <f>SUMIF('Prog-I Detalle'!$A$5:$A$136,A115,'Prog-I Detalle'!$D$5:$D$136)</f>
        <v>2000000</v>
      </c>
      <c r="D115" s="287">
        <f t="shared" si="18"/>
        <v>6.8391904036965072E-4</v>
      </c>
      <c r="E115" s="193">
        <f>SUMIF('Prog-II Detalle'!$A$5:$A$377,A115,'Prog-II Detalle'!$D$5:$D$377)</f>
        <v>0</v>
      </c>
      <c r="F115" s="287">
        <f t="shared" si="24"/>
        <v>0</v>
      </c>
      <c r="G115" s="193">
        <f>SUMIF('Prog-III Detalle'!$A$5:$A$93,A115,'Prog-III Detalle'!$D$5:$D$93)</f>
        <v>0</v>
      </c>
      <c r="H115" s="287">
        <f t="shared" si="25"/>
        <v>0</v>
      </c>
      <c r="I115" s="195">
        <f>SUMIF('Prog-IV Detalle'!$A$7:$A$15,A115,'Prog-IV Detalle'!$C$7:$C$15)</f>
        <v>0</v>
      </c>
      <c r="J115" s="194" t="e">
        <f t="shared" si="28"/>
        <v>#DIV/0!</v>
      </c>
      <c r="K115" s="193">
        <f t="shared" si="26"/>
        <v>2000000</v>
      </c>
      <c r="L115" s="430">
        <f t="shared" si="27"/>
        <v>2.9383520733811022E-4</v>
      </c>
    </row>
    <row r="116" spans="1:12" s="88" customFormat="1">
      <c r="A116" s="504">
        <v>7</v>
      </c>
      <c r="B116" s="505" t="s">
        <v>231</v>
      </c>
      <c r="C116" s="506">
        <f>SUM(C117:C117)</f>
        <v>8000</v>
      </c>
      <c r="D116" s="507">
        <f t="shared" si="18"/>
        <v>2.735676161478603E-6</v>
      </c>
      <c r="E116" s="506">
        <f>SUM(E117:E117)</f>
        <v>0</v>
      </c>
      <c r="F116" s="507">
        <f t="shared" si="24"/>
        <v>0</v>
      </c>
      <c r="G116" s="506">
        <f>SUM(G117:G117)</f>
        <v>0</v>
      </c>
      <c r="H116" s="507">
        <f t="shared" si="25"/>
        <v>0</v>
      </c>
      <c r="I116" s="506">
        <f>SUM(I117:I117)</f>
        <v>0</v>
      </c>
      <c r="J116" s="508" t="e">
        <f t="shared" si="28"/>
        <v>#DIV/0!</v>
      </c>
      <c r="K116" s="506">
        <f>SUM(K117:K117)</f>
        <v>8000</v>
      </c>
      <c r="L116" s="509">
        <f t="shared" si="13"/>
        <v>1.1753408293524409E-6</v>
      </c>
    </row>
    <row r="117" spans="1:12" ht="30.75" customHeight="1">
      <c r="A117" s="428" t="s">
        <v>173</v>
      </c>
      <c r="B117" s="192" t="s">
        <v>301</v>
      </c>
      <c r="C117" s="193">
        <f>SUMIF('Prog-I Detalle'!$A$5:$A$136,A117,'Prog-I Detalle'!$D$5:$D$136)</f>
        <v>8000</v>
      </c>
      <c r="D117" s="287">
        <f t="shared" si="18"/>
        <v>2.735676161478603E-6</v>
      </c>
      <c r="E117" s="193">
        <f>SUMIF('Prog-II Detalle'!$A$5:$A$377,A117,'Prog-II Detalle'!$D$5:$D$377)</f>
        <v>0</v>
      </c>
      <c r="F117" s="287">
        <f t="shared" si="24"/>
        <v>0</v>
      </c>
      <c r="G117" s="193">
        <f>SUMIF('Prog-III Detalle'!$A$5:$A$93,A117,'Prog-III Detalle'!$D$5:$D$93)</f>
        <v>0</v>
      </c>
      <c r="H117" s="287">
        <f t="shared" si="12"/>
        <v>0</v>
      </c>
      <c r="I117" s="195">
        <f>SUMIF('Prog-IV Detalle'!$A$7:$A$15,A117,'Prog-IV Detalle'!$C$7:$C$15)</f>
        <v>0</v>
      </c>
      <c r="J117" s="194" t="e">
        <f t="shared" si="28"/>
        <v>#DIV/0!</v>
      </c>
      <c r="K117" s="193">
        <f t="shared" si="26"/>
        <v>8000</v>
      </c>
      <c r="L117" s="430">
        <f t="shared" si="13"/>
        <v>1.1753408293524409E-6</v>
      </c>
    </row>
    <row r="118" spans="1:12" s="88" customFormat="1">
      <c r="A118" s="504">
        <v>8</v>
      </c>
      <c r="B118" s="505" t="s">
        <v>1090</v>
      </c>
      <c r="C118" s="506">
        <f>SUM(C119:C120)</f>
        <v>19368099.66</v>
      </c>
      <c r="D118" s="507">
        <f t="shared" si="18"/>
        <v>6.6231060666254796E-3</v>
      </c>
      <c r="E118" s="506">
        <f>SUM(E119:E120)</f>
        <v>145797656.7380951</v>
      </c>
      <c r="F118" s="507">
        <f t="shared" si="24"/>
        <v>6.6510698393101031E-2</v>
      </c>
      <c r="G118" s="506">
        <f>SUM(G119:G120)</f>
        <v>0</v>
      </c>
      <c r="H118" s="507">
        <f>+G118/$G$6</f>
        <v>0</v>
      </c>
      <c r="I118" s="506">
        <f>SUM(I119:I120)</f>
        <v>0</v>
      </c>
      <c r="J118" s="508" t="e">
        <f t="shared" ref="J118:J123" si="29">+I118/$I$6</f>
        <v>#DIV/0!</v>
      </c>
      <c r="K118" s="506">
        <f t="shared" si="26"/>
        <v>165165756.3980951</v>
      </c>
      <c r="L118" s="509">
        <f t="shared" si="13"/>
        <v>2.4265757138195041E-2</v>
      </c>
    </row>
    <row r="119" spans="1:12">
      <c r="A119" s="428" t="s">
        <v>174</v>
      </c>
      <c r="B119" s="192" t="s">
        <v>702</v>
      </c>
      <c r="C119" s="193">
        <f>SUMIF('Prog-I Detalle'!$A$5:$A$136,A119,'Prog-I Detalle'!$D$5:$D$136)</f>
        <v>15259864.48</v>
      </c>
      <c r="D119" s="287">
        <f t="shared" si="18"/>
        <v>5.2182559356662604E-3</v>
      </c>
      <c r="E119" s="193">
        <f>SUMIF('Prog-II Detalle'!$A$5:$A$377,A119,'Prog-II Detalle'!$D$5:$D$377)</f>
        <v>75144813.259959593</v>
      </c>
      <c r="F119" s="288">
        <f t="shared" si="24"/>
        <v>3.4279933727036187E-2</v>
      </c>
      <c r="G119" s="193">
        <f>SUMIF('Prog-III Detalle'!$A$5:$A$93,A119,'Prog-III Detalle'!$D$5:$D$93)</f>
        <v>0</v>
      </c>
      <c r="H119" s="287">
        <f t="shared" si="12"/>
        <v>0</v>
      </c>
      <c r="I119" s="195">
        <f>SUMIF('Prog-IV Detalle'!$A$7:$A$15,A119,'Prog-IV Detalle'!$C$7:$C$15)</f>
        <v>0</v>
      </c>
      <c r="J119" s="194" t="e">
        <f t="shared" si="29"/>
        <v>#DIV/0!</v>
      </c>
      <c r="K119" s="193">
        <f t="shared" si="26"/>
        <v>90404677.739959598</v>
      </c>
      <c r="L119" s="430">
        <f t="shared" si="13"/>
        <v>1.3282038614028033E-2</v>
      </c>
    </row>
    <row r="120" spans="1:12">
      <c r="A120" s="428" t="s">
        <v>1094</v>
      </c>
      <c r="B120" s="293" t="s">
        <v>935</v>
      </c>
      <c r="C120" s="193">
        <f>SUMIF('Prog-I Detalle'!$A$5:$A$136,A120,'Prog-I Detalle'!$D$5:$D$136)</f>
        <v>4108235.18</v>
      </c>
      <c r="D120" s="287">
        <f t="shared" si="18"/>
        <v>1.4048501309592198E-3</v>
      </c>
      <c r="E120" s="193">
        <f>SUMIF('Prog-II Detalle'!$A$5:$A$377,A120,'Prog-II Detalle'!$D$5:$D$377)</f>
        <v>70652843.478135511</v>
      </c>
      <c r="F120" s="288">
        <f t="shared" si="24"/>
        <v>3.2230764666064844E-2</v>
      </c>
      <c r="G120" s="193">
        <f>SUMIF('Prog-III Detalle'!$A$5:$A$93,A120,'Prog-III Detalle'!$D$5:$D$93)</f>
        <v>0</v>
      </c>
      <c r="H120" s="287">
        <f t="shared" si="12"/>
        <v>0</v>
      </c>
      <c r="I120" s="195">
        <f>SUMIF('Prog-IV Detalle'!$A$7:$A$15,A120,'Prog-IV Detalle'!$C$7:$C$15)</f>
        <v>0</v>
      </c>
      <c r="J120" s="194" t="e">
        <f t="shared" si="29"/>
        <v>#DIV/0!</v>
      </c>
      <c r="K120" s="193">
        <f t="shared" si="26"/>
        <v>74761078.658135518</v>
      </c>
      <c r="L120" s="430">
        <f t="shared" si="13"/>
        <v>1.0983718524167008E-2</v>
      </c>
    </row>
    <row r="121" spans="1:12" s="88" customFormat="1">
      <c r="A121" s="504">
        <v>9</v>
      </c>
      <c r="B121" s="505" t="s">
        <v>1091</v>
      </c>
      <c r="C121" s="506">
        <f>SUM(C122:C123)</f>
        <v>68894644.620000005</v>
      </c>
      <c r="D121" s="507">
        <f t="shared" si="18"/>
        <v>2.3559179617559264E-2</v>
      </c>
      <c r="E121" s="506">
        <f>SUM(E122:E123)</f>
        <v>7290296.5999999996</v>
      </c>
      <c r="F121" s="507">
        <f t="shared" si="24"/>
        <v>3.3257236721566329E-3</v>
      </c>
      <c r="G121" s="506">
        <f>SUM(G122:G123)</f>
        <v>44317153.549999997</v>
      </c>
      <c r="H121" s="507">
        <f>+G121/$G$6</f>
        <v>2.6221302190737129E-2</v>
      </c>
      <c r="I121" s="506">
        <f>+I123</f>
        <v>0</v>
      </c>
      <c r="J121" s="508" t="e">
        <f t="shared" si="29"/>
        <v>#DIV/0!</v>
      </c>
      <c r="K121" s="506">
        <f t="shared" si="26"/>
        <v>120502094.77</v>
      </c>
      <c r="L121" s="509">
        <f t="shared" si="13"/>
        <v>1.7703879000709778E-2</v>
      </c>
    </row>
    <row r="122" spans="1:12" s="88" customFormat="1" ht="16.5" customHeight="1" thickBot="1">
      <c r="A122" s="431" t="s">
        <v>1030</v>
      </c>
      <c r="B122" s="438" t="s">
        <v>1029</v>
      </c>
      <c r="C122" s="432">
        <f>SUMIF('Prog-I Detalle'!$A$5:$A$136,A122,'Prog-I Detalle'!$D$5:$D$136)</f>
        <v>68894644.620000005</v>
      </c>
      <c r="D122" s="433">
        <f t="shared" si="18"/>
        <v>2.3559179617559264E-2</v>
      </c>
      <c r="E122" s="432">
        <f>SUMIF('Prog-II Detalle'!$A$5:$A$377,A122,'Prog-II Detalle'!$D$5:$D$377)</f>
        <v>7290296.5999999996</v>
      </c>
      <c r="F122" s="439">
        <f t="shared" si="24"/>
        <v>3.3257236721566329E-3</v>
      </c>
      <c r="G122" s="432">
        <f>SUMIF('Prog-III Detalle'!$A$5:$A$93,A122,'Prog-III Detalle'!$D$5:$D$93)</f>
        <v>0</v>
      </c>
      <c r="H122" s="433">
        <f t="shared" si="12"/>
        <v>0</v>
      </c>
      <c r="I122" s="434">
        <f>SUMIF('Prog-IV Detalle'!$A$7:$A$15,A122,'Prog-IV Detalle'!$C$7:$C$15)</f>
        <v>0</v>
      </c>
      <c r="J122" s="435" t="e">
        <f t="shared" si="29"/>
        <v>#DIV/0!</v>
      </c>
      <c r="K122" s="432">
        <f>+C122+E122+G122+I122</f>
        <v>76184941.219999999</v>
      </c>
      <c r="L122" s="436">
        <f t="shared" si="13"/>
        <v>1.1192908999710221E-2</v>
      </c>
    </row>
    <row r="123" spans="1:12" ht="13.5" thickBot="1">
      <c r="A123" s="431" t="s">
        <v>175</v>
      </c>
      <c r="B123" s="438" t="s">
        <v>303</v>
      </c>
      <c r="C123" s="432">
        <f>SUMIF('Prog-I Detalle'!$A$5:$A$136,A123,'Prog-I Detalle'!$D$5:$D$136)</f>
        <v>0</v>
      </c>
      <c r="D123" s="433">
        <f t="shared" si="18"/>
        <v>0</v>
      </c>
      <c r="E123" s="432">
        <f>SUMIF('Prog-II Detalle'!$A$5:$A$377,A123,'Prog-II Detalle'!$D$5:$D$377)</f>
        <v>0</v>
      </c>
      <c r="F123" s="439">
        <f t="shared" si="24"/>
        <v>0</v>
      </c>
      <c r="G123" s="432">
        <f>SUMIF('Prog-III Detalle'!$A$5:$A$93,A123,'Prog-III Detalle'!$D$5:$D$93)</f>
        <v>44317153.549999997</v>
      </c>
      <c r="H123" s="433">
        <f t="shared" si="12"/>
        <v>2.6221302190737129E-2</v>
      </c>
      <c r="I123" s="434">
        <f>SUMIF('Prog-IV Detalle'!$A$7:$A$15,A123,'Prog-IV Detalle'!$C$7:$C$15)</f>
        <v>0</v>
      </c>
      <c r="J123" s="435" t="e">
        <f t="shared" si="29"/>
        <v>#DIV/0!</v>
      </c>
      <c r="K123" s="432">
        <f t="shared" si="26"/>
        <v>44317153.549999997</v>
      </c>
      <c r="L123" s="436">
        <f t="shared" si="13"/>
        <v>6.5109700009995585E-3</v>
      </c>
    </row>
  </sheetData>
  <mergeCells count="3">
    <mergeCell ref="A1:L1"/>
    <mergeCell ref="A2:L2"/>
    <mergeCell ref="A3:L3"/>
  </mergeCells>
  <phoneticPr fontId="0" type="noConversion"/>
  <printOptions horizontalCentered="1"/>
  <pageMargins left="0.19685039370078741" right="0.19685039370078741" top="0.19685039370078741" bottom="0.19685039370078741" header="0" footer="0"/>
  <pageSetup scale="85" orientation="landscape" horizontalDpi="300" verticalDpi="300" r:id="rId1"/>
  <headerFooter alignWithMargins="0"/>
  <cellWatches>
    <cellWatch r="E8"/>
  </cellWatches>
  <ignoredErrors>
    <ignoredError sqref="H6:H8 K14 F6:F8 F118:F120 E119:E120 K82:K87 D6:D8 C117 F27:J27 L6:L7 C119:C120 I8 C109:C115 E117 L27 L90:L91 L88:L89 F64 H82:J88 E9:E26 H101:K101 G101 C27:D27 G64:K80 D101 D121 D82:F87 F109:F115 J6:J8 C64:D80 E65:F80 F116 E109:E115 G116:K116 C116:E116 F88:F89 C82:C89 D88:D89 G82:G89 H89:K89 H90:K92 F90:F92 C90:C92 D90:D92 G90:G92 G93:G95 H93:K95 F93:F95 C93:C95 D93:D95 D96:D99 G96:G99 H96:K99 F96:F99 C96:C99 C100 D100 G100 H100:K100 F100 F101:F108 C101:C108 E102:E108 F117 F121 H121:L1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33"/>
  </sheetPr>
  <dimension ref="A1:G34"/>
  <sheetViews>
    <sheetView showGridLines="0" topLeftCell="A4" workbookViewId="0">
      <selection activeCell="D29" sqref="D29"/>
    </sheetView>
  </sheetViews>
  <sheetFormatPr baseColWidth="10" defaultColWidth="9.140625" defaultRowHeight="12.75"/>
  <cols>
    <col min="1" max="1" width="10" customWidth="1"/>
    <col min="2" max="2" width="36.28515625" customWidth="1"/>
    <col min="3" max="4" width="16.85546875" customWidth="1"/>
    <col min="5" max="5" width="16.7109375" customWidth="1"/>
    <col min="6" max="6" width="14.85546875" customWidth="1"/>
    <col min="7" max="7" width="16.7109375" customWidth="1"/>
  </cols>
  <sheetData>
    <row r="1" spans="1:7">
      <c r="A1" s="576" t="str">
        <f>+'Gral. de Egresos'!A1</f>
        <v>MUNICIPALIDAD DE SANTA ANA</v>
      </c>
      <c r="B1" s="576"/>
      <c r="C1" s="576"/>
      <c r="D1" s="576"/>
      <c r="E1" s="576"/>
      <c r="F1" s="576"/>
      <c r="G1" s="576"/>
    </row>
    <row r="2" spans="1:7">
      <c r="A2" s="577" t="str">
        <f>+'Prog-I Detalle'!A2:D2</f>
        <v>PRESUPUESTO ORDINARIO 2012</v>
      </c>
      <c r="B2" s="576"/>
      <c r="C2" s="576"/>
      <c r="D2" s="576"/>
      <c r="E2" s="576"/>
      <c r="F2" s="576"/>
      <c r="G2" s="576"/>
    </row>
    <row r="3" spans="1:7">
      <c r="A3" s="576" t="s">
        <v>1092</v>
      </c>
      <c r="B3" s="576"/>
      <c r="C3" s="576"/>
      <c r="D3" s="576"/>
      <c r="E3" s="576"/>
      <c r="F3" s="576"/>
      <c r="G3" s="576"/>
    </row>
    <row r="4" spans="1:7">
      <c r="A4" s="576" t="s">
        <v>409</v>
      </c>
      <c r="B4" s="576"/>
      <c r="C4" s="576"/>
      <c r="D4" s="576"/>
      <c r="E4" s="576"/>
      <c r="F4" s="576"/>
      <c r="G4" s="576"/>
    </row>
    <row r="5" spans="1:7" ht="13.5" thickBot="1">
      <c r="A5" s="13"/>
      <c r="B5" s="13"/>
      <c r="C5" s="13"/>
      <c r="D5" s="13"/>
      <c r="E5" s="13"/>
      <c r="F5" s="13"/>
      <c r="G5" s="13"/>
    </row>
    <row r="6" spans="1:7" s="36" customFormat="1" ht="51.75" thickBot="1">
      <c r="A6" s="367"/>
      <c r="B6" s="367"/>
      <c r="C6" s="368" t="s">
        <v>1269</v>
      </c>
      <c r="D6" s="368" t="s">
        <v>1270</v>
      </c>
      <c r="E6" s="368" t="s">
        <v>396</v>
      </c>
      <c r="F6" s="471" t="s">
        <v>410</v>
      </c>
      <c r="G6" s="368" t="s">
        <v>398</v>
      </c>
    </row>
    <row r="7" spans="1:7" s="9" customFormat="1">
      <c r="A7" s="127"/>
      <c r="B7" s="128"/>
      <c r="C7" s="129"/>
      <c r="D7" s="129"/>
      <c r="E7" s="129"/>
      <c r="F7" s="129"/>
      <c r="G7" s="130"/>
    </row>
    <row r="8" spans="1:7">
      <c r="A8" s="512" t="s">
        <v>411</v>
      </c>
      <c r="B8" s="513" t="s">
        <v>937</v>
      </c>
      <c r="C8" s="514">
        <f>SUM(C10:C28)</f>
        <v>2924322736.9704781</v>
      </c>
      <c r="D8" s="514">
        <f>SUM(D10:D28)</f>
        <v>2192093306.1983647</v>
      </c>
      <c r="E8" s="514">
        <f>SUM(E10:E28)</f>
        <v>1690120239.93436</v>
      </c>
      <c r="F8" s="514">
        <f>SUM(F10:F28)</f>
        <v>0</v>
      </c>
      <c r="G8" s="515">
        <f>SUM(G10:G28)</f>
        <v>6806536283.1032038</v>
      </c>
    </row>
    <row r="9" spans="1:7">
      <c r="A9" s="131"/>
      <c r="B9" s="29"/>
      <c r="C9" s="132" t="s">
        <v>938</v>
      </c>
      <c r="D9" s="132"/>
      <c r="E9" s="132"/>
      <c r="F9" s="132"/>
      <c r="G9" s="133"/>
    </row>
    <row r="10" spans="1:7">
      <c r="A10" s="131">
        <v>0</v>
      </c>
      <c r="B10" s="29" t="s">
        <v>939</v>
      </c>
      <c r="C10" s="132">
        <f>+'Gral y X Prog.'!C8</f>
        <v>1094310911.1268029</v>
      </c>
      <c r="D10" s="132">
        <f>+'Gral y X Prog.'!E8</f>
        <v>859291679.49897003</v>
      </c>
      <c r="E10" s="132">
        <f>+'Gral y X Prog.'!G8</f>
        <v>268903231.69212002</v>
      </c>
      <c r="F10" s="132">
        <f>+'Gral y X Prog.'!I8</f>
        <v>0</v>
      </c>
      <c r="G10" s="134">
        <f>+C10+D10+E10+F10</f>
        <v>2222505822.317893</v>
      </c>
    </row>
    <row r="11" spans="1:7">
      <c r="A11" s="131"/>
      <c r="B11" s="29"/>
      <c r="C11" s="132"/>
      <c r="D11" s="132"/>
      <c r="E11" s="132"/>
      <c r="F11" s="132"/>
      <c r="G11" s="134"/>
    </row>
    <row r="12" spans="1:7">
      <c r="A12" s="131">
        <v>1</v>
      </c>
      <c r="B12" s="29" t="s">
        <v>940</v>
      </c>
      <c r="C12" s="132">
        <f>+'Gral y X Prog.'!C27</f>
        <v>331020091.33999997</v>
      </c>
      <c r="D12" s="132">
        <f>+'Gral y X Prog.'!E27</f>
        <v>516014632.5</v>
      </c>
      <c r="E12" s="132">
        <f>+'Gral y X Prog.'!G27</f>
        <v>51850000</v>
      </c>
      <c r="F12" s="132">
        <f>+'Gral y X Prog.'!I27</f>
        <v>0</v>
      </c>
      <c r="G12" s="134">
        <f>+C12+D12+E12+F12</f>
        <v>898884723.83999991</v>
      </c>
    </row>
    <row r="13" spans="1:7">
      <c r="A13" s="131"/>
      <c r="B13" s="29"/>
      <c r="C13" s="132"/>
      <c r="D13" s="132"/>
      <c r="E13" s="132"/>
      <c r="F13" s="132"/>
      <c r="G13" s="134"/>
    </row>
    <row r="14" spans="1:7">
      <c r="A14" s="131">
        <v>2</v>
      </c>
      <c r="B14" s="29" t="s">
        <v>948</v>
      </c>
      <c r="C14" s="132">
        <f>+'Gral y X Prog.'!C64</f>
        <v>54050000</v>
      </c>
      <c r="D14" s="132">
        <f>+'Gral y X Prog.'!E64</f>
        <v>293445000</v>
      </c>
      <c r="E14" s="132">
        <f>+'Gral y X Prog.'!G64</f>
        <v>42210000</v>
      </c>
      <c r="F14" s="132">
        <f>+'Gral y X Prog.'!I64</f>
        <v>0</v>
      </c>
      <c r="G14" s="134">
        <f>+C14+D14+E14+F14</f>
        <v>389705000</v>
      </c>
    </row>
    <row r="15" spans="1:7">
      <c r="A15" s="131"/>
      <c r="B15" s="29"/>
      <c r="C15" s="132"/>
      <c r="D15" s="132"/>
      <c r="E15" s="132"/>
      <c r="F15" s="132"/>
      <c r="G15" s="134"/>
    </row>
    <row r="16" spans="1:7">
      <c r="A16" s="131">
        <v>3</v>
      </c>
      <c r="B16" s="29" t="s">
        <v>949</v>
      </c>
      <c r="C16" s="132">
        <f>+'Gral y X Prog.'!C88</f>
        <v>41009255.131505728</v>
      </c>
      <c r="D16" s="132">
        <f>+'Gral y X Prog.'!E88</f>
        <v>233654408.95523971</v>
      </c>
      <c r="E16" s="132">
        <f>+'Gral y X Prog.'!G88</f>
        <v>0</v>
      </c>
      <c r="F16" s="132">
        <f>+'Gral y X Prog.'!I88</f>
        <v>0</v>
      </c>
      <c r="G16" s="134">
        <f>+C16+D16+E16+F16</f>
        <v>274663664.08674544</v>
      </c>
    </row>
    <row r="17" spans="1:7">
      <c r="A17" s="131"/>
      <c r="B17" s="29"/>
      <c r="C17" s="132"/>
      <c r="D17" s="132"/>
      <c r="E17" s="132"/>
      <c r="F17" s="132"/>
      <c r="G17" s="134"/>
    </row>
    <row r="18" spans="1:7">
      <c r="A18" s="131">
        <v>4</v>
      </c>
      <c r="B18" s="29" t="s">
        <v>950</v>
      </c>
      <c r="C18" s="132">
        <v>0</v>
      </c>
      <c r="D18" s="132">
        <v>0</v>
      </c>
      <c r="E18" s="132">
        <v>0</v>
      </c>
      <c r="F18" s="132">
        <v>0</v>
      </c>
      <c r="G18" s="134">
        <f>+C18+D18+E18+F18</f>
        <v>0</v>
      </c>
    </row>
    <row r="19" spans="1:7">
      <c r="A19" s="131"/>
      <c r="B19" s="29"/>
      <c r="C19" s="132"/>
      <c r="D19" s="132"/>
      <c r="E19" s="132"/>
      <c r="F19" s="132"/>
      <c r="G19" s="134"/>
    </row>
    <row r="20" spans="1:7">
      <c r="A20" s="131">
        <v>5</v>
      </c>
      <c r="B20" s="29" t="s">
        <v>951</v>
      </c>
      <c r="C20" s="132">
        <f>+'Gral y X Prog.'!C91</f>
        <v>333400000</v>
      </c>
      <c r="D20" s="132">
        <f>+'Gral y X Prog.'!E91</f>
        <v>6000000</v>
      </c>
      <c r="E20" s="132">
        <f>+'Gral y X Prog.'!G91</f>
        <v>1271237629.9200001</v>
      </c>
      <c r="F20" s="132">
        <f>+'Gral y X Prog.'!I91</f>
        <v>0</v>
      </c>
      <c r="G20" s="134">
        <f>+C20+D20+E20+F20</f>
        <v>1610637629.9200001</v>
      </c>
    </row>
    <row r="21" spans="1:7">
      <c r="A21" s="131"/>
      <c r="B21" s="29"/>
      <c r="C21" s="132"/>
      <c r="D21" s="132"/>
      <c r="E21" s="132"/>
      <c r="F21" s="132"/>
      <c r="G21" s="134"/>
    </row>
    <row r="22" spans="1:7">
      <c r="A22" s="131">
        <v>6</v>
      </c>
      <c r="B22" s="29" t="s">
        <v>726</v>
      </c>
      <c r="C22" s="132">
        <f>+'Gral y X Prog.'!C101</f>
        <v>982261735.09216964</v>
      </c>
      <c r="D22" s="132">
        <f>+'Gral y X Prog.'!E101</f>
        <v>130599631.90606</v>
      </c>
      <c r="E22" s="132">
        <f>+'Gral y X Prog.'!G101</f>
        <v>11602224.77224</v>
      </c>
      <c r="F22" s="132">
        <f>+'Gral y X Prog.'!I101</f>
        <v>0</v>
      </c>
      <c r="G22" s="134">
        <f>+C22+D22+E22+F22</f>
        <v>1124463591.7704697</v>
      </c>
    </row>
    <row r="23" spans="1:7">
      <c r="A23" s="131"/>
      <c r="B23" s="29"/>
      <c r="C23" s="132"/>
      <c r="D23" s="132"/>
      <c r="E23" s="132"/>
      <c r="F23" s="132"/>
      <c r="G23" s="134"/>
    </row>
    <row r="24" spans="1:7">
      <c r="A24" s="131">
        <v>7</v>
      </c>
      <c r="B24" s="29" t="s">
        <v>731</v>
      </c>
      <c r="C24" s="132">
        <f>+'Gral y X Prog.'!C116</f>
        <v>8000</v>
      </c>
      <c r="D24" s="132">
        <f>+'Gral y X Prog.'!E116</f>
        <v>0</v>
      </c>
      <c r="E24" s="132">
        <f>+'Gral y X Prog.'!G116</f>
        <v>0</v>
      </c>
      <c r="F24" s="132">
        <f>+'Gral y X Prog.'!I116</f>
        <v>0</v>
      </c>
      <c r="G24" s="134">
        <f>+C24+D24+E24+F24</f>
        <v>8000</v>
      </c>
    </row>
    <row r="25" spans="1:7">
      <c r="A25" s="131"/>
      <c r="B25" s="29"/>
      <c r="C25" s="132"/>
      <c r="D25" s="132"/>
      <c r="E25" s="132"/>
      <c r="F25" s="132"/>
      <c r="G25" s="134"/>
    </row>
    <row r="26" spans="1:7">
      <c r="A26" s="131">
        <v>8</v>
      </c>
      <c r="B26" s="29" t="s">
        <v>952</v>
      </c>
      <c r="C26" s="132">
        <f>+'Gral y X Prog.'!C118</f>
        <v>19368099.66</v>
      </c>
      <c r="D26" s="132">
        <f>+'Gral y X Prog.'!E118</f>
        <v>145797656.7380951</v>
      </c>
      <c r="E26" s="132">
        <f>+'Gral y X Prog.'!G118</f>
        <v>0</v>
      </c>
      <c r="F26" s="132">
        <f>+'Gral y X Prog.'!I118</f>
        <v>0</v>
      </c>
      <c r="G26" s="134">
        <f>+C26+D26+E26+F26</f>
        <v>165165756.3980951</v>
      </c>
    </row>
    <row r="27" spans="1:7">
      <c r="A27" s="131"/>
      <c r="B27" s="29"/>
      <c r="C27" s="132"/>
      <c r="D27" s="132"/>
      <c r="E27" s="132"/>
      <c r="F27" s="132"/>
      <c r="G27" s="134"/>
    </row>
    <row r="28" spans="1:7">
      <c r="A28" s="131">
        <v>9</v>
      </c>
      <c r="B28" s="29" t="s">
        <v>953</v>
      </c>
      <c r="C28" s="132">
        <f>+'Gral y X Prog.'!C121</f>
        <v>68894644.620000005</v>
      </c>
      <c r="D28" s="132">
        <f>+'Gral y X Prog.'!E121</f>
        <v>7290296.5999999996</v>
      </c>
      <c r="E28" s="132">
        <f>+'Gral y X Prog.'!G121</f>
        <v>44317153.549999997</v>
      </c>
      <c r="F28" s="132">
        <v>0</v>
      </c>
      <c r="G28" s="134">
        <f>+C28+D28+E28+F28</f>
        <v>120502094.77</v>
      </c>
    </row>
    <row r="29" spans="1:7" ht="13.5" thickBot="1">
      <c r="A29" s="135"/>
      <c r="B29" s="117"/>
      <c r="C29" s="117"/>
      <c r="D29" s="117"/>
      <c r="E29" s="117"/>
      <c r="F29" s="117"/>
      <c r="G29" s="20"/>
    </row>
    <row r="30" spans="1:7">
      <c r="D30" s="1"/>
    </row>
    <row r="34" spans="5:5">
      <c r="E34" s="1"/>
    </row>
  </sheetData>
  <mergeCells count="4">
    <mergeCell ref="A1:G1"/>
    <mergeCell ref="A2:G2"/>
    <mergeCell ref="A3:G3"/>
    <mergeCell ref="A4:G4"/>
  </mergeCells>
  <phoneticPr fontId="0" type="noConversion"/>
  <printOptions horizontalCentered="1"/>
  <pageMargins left="0.19685039370078741" right="0.19685039370078741" top="0.39370078740157483" bottom="0.98425196850393704" header="0" footer="0"/>
  <pageSetup scale="7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14"/>
  </sheetPr>
  <dimension ref="A1:D26"/>
  <sheetViews>
    <sheetView showGridLines="0" workbookViewId="0">
      <selection activeCell="M49" sqref="M49"/>
    </sheetView>
  </sheetViews>
  <sheetFormatPr baseColWidth="10" defaultColWidth="9.140625" defaultRowHeight="12.75"/>
  <cols>
    <col min="1" max="1" width="9.140625" customWidth="1"/>
    <col min="2" max="2" width="34.5703125" customWidth="1"/>
    <col min="3" max="3" width="16.5703125" customWidth="1"/>
    <col min="4" max="4" width="9.140625" style="16" customWidth="1"/>
  </cols>
  <sheetData>
    <row r="1" spans="1:4">
      <c r="A1" s="578" t="s">
        <v>443</v>
      </c>
      <c r="B1" s="578"/>
      <c r="C1" s="578"/>
      <c r="D1" s="578"/>
    </row>
    <row r="2" spans="1:4">
      <c r="A2" s="579" t="str">
        <f>+'Prog-I Detalle'!A2:D2</f>
        <v>PRESUPUESTO ORDINARIO 2012</v>
      </c>
      <c r="B2" s="578"/>
      <c r="C2" s="578"/>
      <c r="D2" s="578"/>
    </row>
    <row r="3" spans="1:4">
      <c r="A3" s="578" t="s">
        <v>954</v>
      </c>
      <c r="B3" s="578"/>
      <c r="C3" s="578"/>
      <c r="D3" s="578"/>
    </row>
    <row r="4" spans="1:4" ht="13.5" thickBot="1">
      <c r="A4" s="104"/>
      <c r="B4" s="104"/>
      <c r="C4" s="104"/>
      <c r="D4" s="107"/>
    </row>
    <row r="5" spans="1:4" ht="13.5" thickBot="1">
      <c r="A5" s="379" t="s">
        <v>868</v>
      </c>
      <c r="B5" s="380" t="s">
        <v>955</v>
      </c>
      <c r="C5" s="379" t="s">
        <v>956</v>
      </c>
      <c r="D5" s="381" t="s">
        <v>448</v>
      </c>
    </row>
    <row r="6" spans="1:4">
      <c r="A6" s="369"/>
      <c r="B6" s="370"/>
      <c r="C6" s="370"/>
      <c r="D6" s="371"/>
    </row>
    <row r="7" spans="1:4">
      <c r="A7" s="580" t="s">
        <v>399</v>
      </c>
      <c r="B7" s="581"/>
      <c r="C7" s="108">
        <f>+'Eg. X Partida'!G8</f>
        <v>6806536283.1032038</v>
      </c>
      <c r="D7" s="372">
        <f>SUM(D9:D25)</f>
        <v>0.98880709100028963</v>
      </c>
    </row>
    <row r="8" spans="1:4">
      <c r="A8" s="373"/>
      <c r="B8" s="105"/>
      <c r="C8" s="106"/>
      <c r="D8" s="374"/>
    </row>
    <row r="9" spans="1:4">
      <c r="A9" s="375">
        <v>0</v>
      </c>
      <c r="B9" s="105" t="s">
        <v>939</v>
      </c>
      <c r="C9" s="106">
        <f>+'Gral y X Prog.'!K8</f>
        <v>2222505822.317893</v>
      </c>
      <c r="D9" s="374">
        <f>+C9/$C$7</f>
        <v>0.32652522955546764</v>
      </c>
    </row>
    <row r="10" spans="1:4">
      <c r="A10" s="375"/>
      <c r="B10" s="105"/>
      <c r="C10" s="106"/>
      <c r="D10" s="374"/>
    </row>
    <row r="11" spans="1:4">
      <c r="A11" s="375">
        <v>1</v>
      </c>
      <c r="B11" s="105" t="s">
        <v>940</v>
      </c>
      <c r="C11" s="106">
        <f>+'Gral y X Prog.'!K27</f>
        <v>898884723.83999991</v>
      </c>
      <c r="D11" s="374">
        <f>+C11/$C$7</f>
        <v>0.13206198960129317</v>
      </c>
    </row>
    <row r="12" spans="1:4">
      <c r="A12" s="375"/>
      <c r="B12" s="105"/>
      <c r="C12" s="106"/>
      <c r="D12" s="374"/>
    </row>
    <row r="13" spans="1:4">
      <c r="A13" s="375">
        <v>2</v>
      </c>
      <c r="B13" s="105" t="s">
        <v>948</v>
      </c>
      <c r="C13" s="106">
        <f>+'Gral y X Prog.'!K64</f>
        <v>389705000</v>
      </c>
      <c r="D13" s="374">
        <f>+C13/$C$7</f>
        <v>5.7254524737849123E-2</v>
      </c>
    </row>
    <row r="14" spans="1:4">
      <c r="A14" s="375"/>
      <c r="B14" s="105"/>
      <c r="C14" s="106"/>
      <c r="D14" s="374"/>
    </row>
    <row r="15" spans="1:4" hidden="1">
      <c r="A15" s="375">
        <v>3</v>
      </c>
      <c r="B15" s="105" t="s">
        <v>949</v>
      </c>
      <c r="C15" s="106">
        <f>+'Gral y X Prog.'!K88</f>
        <v>274663664.08674544</v>
      </c>
      <c r="D15" s="374">
        <f t="shared" ref="D15:D25" si="0">+C15/$C$7</f>
        <v>4.0352927342586956E-2</v>
      </c>
    </row>
    <row r="16" spans="1:4" hidden="1">
      <c r="A16" s="375"/>
      <c r="B16" s="105"/>
      <c r="C16" s="106"/>
      <c r="D16" s="374"/>
    </row>
    <row r="17" spans="1:4">
      <c r="A17" s="375">
        <v>5</v>
      </c>
      <c r="B17" s="105" t="s">
        <v>951</v>
      </c>
      <c r="C17" s="106">
        <f>+'Gral y X Prog.'!K91</f>
        <v>1610637629.9200001</v>
      </c>
      <c r="D17" s="374">
        <f t="shared" si="0"/>
        <v>0.23663102096705282</v>
      </c>
    </row>
    <row r="18" spans="1:4">
      <c r="A18" s="375"/>
      <c r="B18" s="105"/>
      <c r="C18" s="106"/>
      <c r="D18" s="374"/>
    </row>
    <row r="19" spans="1:4">
      <c r="A19" s="375">
        <v>6</v>
      </c>
      <c r="B19" s="105" t="s">
        <v>726</v>
      </c>
      <c r="C19" s="106">
        <f>+'Gral y X Prog.'!K101</f>
        <v>1124463591.7704697</v>
      </c>
      <c r="D19" s="374">
        <f t="shared" si="0"/>
        <v>0.16520349631601605</v>
      </c>
    </row>
    <row r="20" spans="1:4">
      <c r="A20" s="375"/>
      <c r="B20" s="105"/>
      <c r="C20" s="106"/>
      <c r="D20" s="374"/>
    </row>
    <row r="21" spans="1:4">
      <c r="A21" s="375">
        <v>7</v>
      </c>
      <c r="B21" s="105" t="s">
        <v>731</v>
      </c>
      <c r="C21" s="106">
        <f>+'Gral y X Prog.'!K116</f>
        <v>8000</v>
      </c>
      <c r="D21" s="374">
        <f t="shared" si="0"/>
        <v>1.1753408293524409E-6</v>
      </c>
    </row>
    <row r="22" spans="1:4">
      <c r="A22" s="375"/>
      <c r="B22" s="105"/>
      <c r="C22" s="106"/>
      <c r="D22" s="374"/>
    </row>
    <row r="23" spans="1:4" hidden="1">
      <c r="A23" s="375">
        <v>8</v>
      </c>
      <c r="B23" s="105" t="s">
        <v>952</v>
      </c>
      <c r="C23" s="106">
        <f>+'Gral y X Prog.'!K118</f>
        <v>165165756.3980951</v>
      </c>
      <c r="D23" s="374">
        <f t="shared" si="0"/>
        <v>2.4265757138195041E-2</v>
      </c>
    </row>
    <row r="24" spans="1:4" hidden="1">
      <c r="A24" s="375"/>
      <c r="B24" s="105"/>
      <c r="C24" s="105"/>
      <c r="D24" s="374"/>
    </row>
    <row r="25" spans="1:4">
      <c r="A25" s="375">
        <v>9</v>
      </c>
      <c r="B25" s="105" t="s">
        <v>953</v>
      </c>
      <c r="C25" s="106">
        <f>+'Gral y X Prog.'!G121</f>
        <v>44317153.549999997</v>
      </c>
      <c r="D25" s="374">
        <f t="shared" si="0"/>
        <v>6.5109700009995585E-3</v>
      </c>
    </row>
    <row r="26" spans="1:4" ht="13.5" thickBot="1">
      <c r="A26" s="376"/>
      <c r="B26" s="377"/>
      <c r="C26" s="377"/>
      <c r="D26" s="378"/>
    </row>
  </sheetData>
  <mergeCells count="4">
    <mergeCell ref="A1:D1"/>
    <mergeCell ref="A2:D2"/>
    <mergeCell ref="A3:D3"/>
    <mergeCell ref="A7:B7"/>
  </mergeCells>
  <phoneticPr fontId="0" type="noConversion"/>
  <printOptions horizontalCentered="1"/>
  <pageMargins left="0.78740157480314965" right="0.78740157480314965" top="0.98425196850393704" bottom="0.98425196850393704" header="0" footer="0"/>
  <pageSetup scale="90"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14"/>
  </sheetPr>
  <dimension ref="A1:K190"/>
  <sheetViews>
    <sheetView showGridLines="0" topLeftCell="A163" zoomScale="70" workbookViewId="0">
      <selection activeCell="I168" sqref="I168"/>
    </sheetView>
  </sheetViews>
  <sheetFormatPr baseColWidth="10" defaultRowHeight="12.75"/>
  <cols>
    <col min="1" max="1" width="23.28515625" style="44" customWidth="1"/>
    <col min="2" max="2" width="44.5703125" style="44" customWidth="1"/>
    <col min="3" max="3" width="19.28515625" style="110" customWidth="1"/>
    <col min="4" max="4" width="5.85546875" style="110" customWidth="1"/>
    <col min="5" max="5" width="10.7109375" style="111" customWidth="1"/>
    <col min="6" max="6" width="6.28515625" style="110" customWidth="1"/>
    <col min="7" max="7" width="58.5703125" style="44" customWidth="1"/>
    <col min="8" max="8" width="21.28515625" style="110" customWidth="1"/>
    <col min="9" max="9" width="17.5703125" style="44" bestFit="1" customWidth="1"/>
    <col min="10" max="10" width="11.42578125" style="44"/>
    <col min="11" max="11" width="14.42578125" style="44" bestFit="1" customWidth="1"/>
    <col min="12" max="16384" width="11.42578125" style="44"/>
  </cols>
  <sheetData>
    <row r="1" spans="1:11" ht="15.75">
      <c r="A1" s="43" t="str">
        <f>+'[1]Gral. de Egresos'!A1</f>
        <v>MUNICIPALIDAD DE SANTA ANA</v>
      </c>
      <c r="B1" s="305"/>
      <c r="C1" s="306"/>
      <c r="D1" s="306"/>
      <c r="E1" s="307"/>
      <c r="F1" s="306"/>
      <c r="G1" s="305"/>
      <c r="H1" s="306"/>
    </row>
    <row r="2" spans="1:11" ht="15.75">
      <c r="A2" s="43" t="s">
        <v>947</v>
      </c>
      <c r="B2" s="305"/>
      <c r="C2" s="306"/>
      <c r="D2" s="306"/>
      <c r="E2" s="307"/>
      <c r="F2" s="306"/>
      <c r="G2" s="305"/>
      <c r="H2" s="306"/>
    </row>
    <row r="3" spans="1:11" ht="15.75">
      <c r="A3" s="43" t="s">
        <v>1322</v>
      </c>
      <c r="B3" s="305"/>
      <c r="C3" s="306"/>
      <c r="D3" s="306"/>
      <c r="E3" s="307"/>
      <c r="F3" s="306"/>
      <c r="G3" s="305"/>
      <c r="H3" s="306"/>
    </row>
    <row r="4" spans="1:11" ht="15.75">
      <c r="A4" s="43" t="s">
        <v>1296</v>
      </c>
      <c r="B4" s="305"/>
      <c r="C4" s="306"/>
      <c r="D4" s="306"/>
      <c r="E4" s="307"/>
      <c r="F4" s="306"/>
      <c r="G4" s="305"/>
      <c r="H4" s="306"/>
    </row>
    <row r="5" spans="1:11" ht="13.5" thickBot="1"/>
    <row r="6" spans="1:11" s="45" customFormat="1" ht="15">
      <c r="A6" s="595" t="s">
        <v>1297</v>
      </c>
      <c r="B6" s="591" t="s">
        <v>1298</v>
      </c>
      <c r="C6" s="593" t="s">
        <v>869</v>
      </c>
      <c r="D6" s="589" t="s">
        <v>1300</v>
      </c>
      <c r="E6" s="587" t="s">
        <v>752</v>
      </c>
      <c r="F6" s="589" t="s">
        <v>112</v>
      </c>
      <c r="G6" s="591" t="s">
        <v>1299</v>
      </c>
      <c r="H6" s="593" t="s">
        <v>869</v>
      </c>
    </row>
    <row r="7" spans="1:11" s="46" customFormat="1" ht="51" customHeight="1" thickBot="1">
      <c r="A7" s="596"/>
      <c r="B7" s="592"/>
      <c r="C7" s="594"/>
      <c r="D7" s="590"/>
      <c r="E7" s="588"/>
      <c r="F7" s="590"/>
      <c r="G7" s="592"/>
      <c r="H7" s="594"/>
    </row>
    <row r="8" spans="1:11" ht="15">
      <c r="A8" s="440"/>
      <c r="B8" s="441"/>
      <c r="C8" s="442"/>
      <c r="D8" s="443"/>
      <c r="E8" s="444"/>
      <c r="F8" s="444"/>
      <c r="G8" s="445"/>
      <c r="H8" s="221"/>
    </row>
    <row r="9" spans="1:11">
      <c r="A9" s="394" t="s">
        <v>870</v>
      </c>
      <c r="B9" s="91" t="s">
        <v>734</v>
      </c>
      <c r="C9" s="93">
        <f>'D. Y.'!C10</f>
        <v>2667019568.0279226</v>
      </c>
      <c r="D9" s="115" t="s">
        <v>754</v>
      </c>
      <c r="E9" s="119" t="s">
        <v>1310</v>
      </c>
      <c r="F9" s="119"/>
      <c r="G9" s="94" t="s">
        <v>755</v>
      </c>
      <c r="H9" s="446">
        <v>266701956.80279228</v>
      </c>
      <c r="I9" s="122"/>
      <c r="J9" s="110"/>
      <c r="K9" s="110"/>
    </row>
    <row r="10" spans="1:11">
      <c r="A10" s="394"/>
      <c r="B10" s="91"/>
      <c r="C10" s="93"/>
      <c r="D10" s="115"/>
      <c r="E10" s="119"/>
      <c r="F10" s="119"/>
      <c r="G10" s="94"/>
      <c r="H10" s="446"/>
      <c r="I10" s="122"/>
      <c r="K10" s="110"/>
    </row>
    <row r="11" spans="1:11" ht="15">
      <c r="A11" s="447"/>
      <c r="B11" s="118"/>
      <c r="C11" s="93"/>
      <c r="D11" s="115" t="s">
        <v>754</v>
      </c>
      <c r="E11" s="119" t="s">
        <v>756</v>
      </c>
      <c r="F11" s="120"/>
      <c r="G11" s="94" t="s">
        <v>735</v>
      </c>
      <c r="H11" s="448"/>
    </row>
    <row r="12" spans="1:11" ht="15">
      <c r="A12" s="447"/>
      <c r="B12" s="118"/>
      <c r="C12" s="47"/>
      <c r="D12" s="115" t="s">
        <v>754</v>
      </c>
      <c r="E12" s="119" t="s">
        <v>756</v>
      </c>
      <c r="F12" s="119"/>
      <c r="G12" s="517" t="s">
        <v>941</v>
      </c>
      <c r="H12" s="222">
        <v>26670195.68</v>
      </c>
    </row>
    <row r="13" spans="1:11" ht="15">
      <c r="A13" s="447"/>
      <c r="B13" s="118"/>
      <c r="C13" s="47"/>
      <c r="D13" s="115" t="s">
        <v>754</v>
      </c>
      <c r="E13" s="119" t="s">
        <v>756</v>
      </c>
      <c r="F13" s="119"/>
      <c r="G13" s="517" t="s">
        <v>277</v>
      </c>
      <c r="H13" s="222">
        <v>80010587.040999994</v>
      </c>
    </row>
    <row r="14" spans="1:11" ht="15">
      <c r="A14" s="447"/>
      <c r="B14" s="118"/>
      <c r="C14" s="47"/>
      <c r="D14" s="115" t="s">
        <v>754</v>
      </c>
      <c r="E14" s="119" t="s">
        <v>756</v>
      </c>
      <c r="F14" s="119"/>
      <c r="G14" s="517" t="s">
        <v>4</v>
      </c>
      <c r="H14" s="222">
        <v>1000</v>
      </c>
    </row>
    <row r="15" spans="1:11" ht="15">
      <c r="A15" s="447"/>
      <c r="B15" s="118"/>
      <c r="C15" s="47"/>
      <c r="D15" s="115" t="s">
        <v>754</v>
      </c>
      <c r="E15" s="119" t="s">
        <v>756</v>
      </c>
      <c r="F15" s="119"/>
      <c r="G15" s="517" t="s">
        <v>433</v>
      </c>
      <c r="H15" s="222">
        <v>2000</v>
      </c>
    </row>
    <row r="16" spans="1:11" ht="15">
      <c r="A16" s="447"/>
      <c r="B16" s="118"/>
      <c r="C16" s="47"/>
      <c r="D16" s="115" t="s">
        <v>754</v>
      </c>
      <c r="E16" s="119" t="s">
        <v>756</v>
      </c>
      <c r="F16" s="119"/>
      <c r="G16" s="517" t="s">
        <v>978</v>
      </c>
      <c r="H16" s="222">
        <v>266701956.80000001</v>
      </c>
    </row>
    <row r="17" spans="1:9" ht="15">
      <c r="A17" s="447"/>
      <c r="B17" s="118"/>
      <c r="C17" s="47"/>
      <c r="D17" s="115" t="s">
        <v>754</v>
      </c>
      <c r="E17" s="119" t="s">
        <v>756</v>
      </c>
      <c r="F17" s="119"/>
      <c r="G17" s="517" t="s">
        <v>942</v>
      </c>
      <c r="H17" s="222">
        <v>2255246.56</v>
      </c>
    </row>
    <row r="18" spans="1:9" ht="15">
      <c r="A18" s="447"/>
      <c r="B18" s="118"/>
      <c r="C18" s="47"/>
      <c r="D18" s="115" t="s">
        <v>754</v>
      </c>
      <c r="E18" s="119" t="s">
        <v>756</v>
      </c>
      <c r="F18" s="119"/>
      <c r="G18" s="517" t="s">
        <v>312</v>
      </c>
      <c r="H18" s="222">
        <v>226891951.31999999</v>
      </c>
    </row>
    <row r="19" spans="1:9" ht="15">
      <c r="A19" s="447"/>
      <c r="B19" s="118"/>
      <c r="C19" s="47"/>
      <c r="D19" s="115" t="s">
        <v>754</v>
      </c>
      <c r="E19" s="119" t="s">
        <v>756</v>
      </c>
      <c r="F19" s="119"/>
      <c r="G19" s="517" t="s">
        <v>5</v>
      </c>
      <c r="H19" s="222">
        <v>8000</v>
      </c>
    </row>
    <row r="20" spans="1:9" ht="15">
      <c r="A20" s="447"/>
      <c r="B20" s="118"/>
      <c r="C20" s="47"/>
      <c r="D20" s="115" t="s">
        <v>754</v>
      </c>
      <c r="E20" s="119" t="s">
        <v>756</v>
      </c>
      <c r="F20" s="119"/>
      <c r="G20" s="517" t="s">
        <v>1069</v>
      </c>
      <c r="H20" s="222">
        <v>2199999.98</v>
      </c>
    </row>
    <row r="21" spans="1:9" ht="15">
      <c r="A21" s="447"/>
      <c r="B21" s="118"/>
      <c r="C21" s="47"/>
      <c r="D21" s="115" t="s">
        <v>754</v>
      </c>
      <c r="E21" s="119" t="s">
        <v>756</v>
      </c>
      <c r="F21" s="119"/>
      <c r="G21" s="92" t="s">
        <v>1007</v>
      </c>
      <c r="H21" s="222">
        <v>15061552.689999999</v>
      </c>
    </row>
    <row r="22" spans="1:9" ht="15">
      <c r="A22" s="447"/>
      <c r="B22" s="118"/>
      <c r="C22" s="47"/>
      <c r="D22" s="115"/>
      <c r="E22" s="119"/>
      <c r="F22" s="119"/>
      <c r="G22" s="92"/>
      <c r="H22" s="446">
        <f>SUM(H12:H21)</f>
        <v>619802490.0710001</v>
      </c>
      <c r="I22" s="110"/>
    </row>
    <row r="23" spans="1:9" ht="15">
      <c r="A23" s="447"/>
      <c r="B23" s="118"/>
      <c r="C23" s="47"/>
      <c r="D23" s="115"/>
      <c r="E23" s="119"/>
      <c r="F23" s="119"/>
      <c r="G23" s="94" t="s">
        <v>493</v>
      </c>
      <c r="H23" s="222"/>
    </row>
    <row r="24" spans="1:9" ht="15">
      <c r="A24" s="447"/>
      <c r="B24" s="118"/>
      <c r="C24" s="47"/>
      <c r="D24" s="115" t="s">
        <v>753</v>
      </c>
      <c r="E24" s="119" t="s">
        <v>1310</v>
      </c>
      <c r="F24" s="119"/>
      <c r="G24" s="92" t="s">
        <v>45</v>
      </c>
      <c r="H24" s="222">
        <v>12740966.640000001</v>
      </c>
    </row>
    <row r="25" spans="1:9" ht="15">
      <c r="A25" s="447"/>
      <c r="B25" s="118"/>
      <c r="C25" s="47"/>
      <c r="D25" s="115" t="s">
        <v>753</v>
      </c>
      <c r="E25" s="119" t="s">
        <v>1311</v>
      </c>
      <c r="F25" s="119"/>
      <c r="G25" s="92" t="s">
        <v>694</v>
      </c>
      <c r="H25" s="222">
        <v>38260276.130000003</v>
      </c>
    </row>
    <row r="26" spans="1:9" ht="15">
      <c r="A26" s="447"/>
      <c r="B26" s="118"/>
      <c r="C26" s="47"/>
      <c r="D26" s="115" t="s">
        <v>753</v>
      </c>
      <c r="E26" s="119" t="s">
        <v>1312</v>
      </c>
      <c r="F26" s="119"/>
      <c r="G26" s="92" t="s">
        <v>44</v>
      </c>
      <c r="H26" s="222">
        <v>429900062.93000001</v>
      </c>
    </row>
    <row r="27" spans="1:9" ht="15">
      <c r="A27" s="447"/>
      <c r="B27" s="118"/>
      <c r="C27" s="47"/>
      <c r="D27" s="115" t="s">
        <v>753</v>
      </c>
      <c r="E27" s="119" t="s">
        <v>757</v>
      </c>
      <c r="F27" s="119"/>
      <c r="G27" s="92" t="s">
        <v>924</v>
      </c>
      <c r="H27" s="222">
        <v>331523363.48000002</v>
      </c>
    </row>
    <row r="28" spans="1:9" ht="15">
      <c r="A28" s="447"/>
      <c r="B28" s="118"/>
      <c r="C28" s="47"/>
      <c r="D28" s="115" t="s">
        <v>753</v>
      </c>
      <c r="E28" s="119" t="s">
        <v>1313</v>
      </c>
      <c r="F28" s="119"/>
      <c r="G28" s="92" t="s">
        <v>925</v>
      </c>
      <c r="H28" s="222">
        <v>222441280.40000001</v>
      </c>
    </row>
    <row r="29" spans="1:9" ht="15">
      <c r="A29" s="447"/>
      <c r="B29" s="118"/>
      <c r="C29" s="47"/>
      <c r="D29" s="115" t="s">
        <v>753</v>
      </c>
      <c r="E29" s="119" t="s">
        <v>552</v>
      </c>
      <c r="F29" s="119"/>
      <c r="G29" s="92" t="s">
        <v>926</v>
      </c>
      <c r="H29" s="222">
        <v>324700410.991</v>
      </c>
    </row>
    <row r="30" spans="1:9" ht="15">
      <c r="A30" s="447"/>
      <c r="B30" s="118"/>
      <c r="C30" s="47"/>
      <c r="D30" s="115" t="s">
        <v>753</v>
      </c>
      <c r="E30" s="119" t="s">
        <v>553</v>
      </c>
      <c r="F30" s="119"/>
      <c r="G30" s="92" t="s">
        <v>224</v>
      </c>
      <c r="H30" s="222">
        <v>16592927.460000001</v>
      </c>
    </row>
    <row r="31" spans="1:9" ht="15">
      <c r="A31" s="447"/>
      <c r="B31" s="118"/>
      <c r="C31" s="47"/>
      <c r="D31" s="115" t="s">
        <v>753</v>
      </c>
      <c r="E31" s="119" t="s">
        <v>554</v>
      </c>
      <c r="F31" s="119"/>
      <c r="G31" s="92" t="s">
        <v>927</v>
      </c>
      <c r="H31" s="222">
        <v>16500000</v>
      </c>
    </row>
    <row r="32" spans="1:9" ht="15">
      <c r="A32" s="447"/>
      <c r="B32" s="118"/>
      <c r="C32" s="47"/>
      <c r="D32" s="115"/>
      <c r="E32" s="119"/>
      <c r="F32" s="119"/>
      <c r="G32" s="92"/>
      <c r="H32" s="446">
        <f>SUM(H24:H31)</f>
        <v>1392659288.0310001</v>
      </c>
    </row>
    <row r="33" spans="1:8" ht="15">
      <c r="A33" s="447"/>
      <c r="B33" s="118"/>
      <c r="C33" s="47"/>
      <c r="D33" s="115"/>
      <c r="E33" s="119"/>
      <c r="F33" s="119"/>
      <c r="G33" s="92"/>
      <c r="H33" s="446"/>
    </row>
    <row r="34" spans="1:8" ht="15">
      <c r="A34" s="447"/>
      <c r="B34" s="118"/>
      <c r="C34" s="47"/>
      <c r="D34" s="115"/>
      <c r="E34" s="119"/>
      <c r="F34" s="119"/>
      <c r="G34" s="94" t="s">
        <v>1314</v>
      </c>
      <c r="H34" s="446"/>
    </row>
    <row r="35" spans="1:8" ht="15">
      <c r="A35" s="447"/>
      <c r="B35" s="118"/>
      <c r="C35" s="47"/>
      <c r="D35" s="115" t="s">
        <v>758</v>
      </c>
      <c r="E35" s="119" t="s">
        <v>1310</v>
      </c>
      <c r="F35" s="119"/>
      <c r="G35" s="92" t="s">
        <v>1397</v>
      </c>
      <c r="H35" s="222">
        <v>500000</v>
      </c>
    </row>
    <row r="36" spans="1:8" ht="25.5">
      <c r="A36" s="447"/>
      <c r="B36" s="118"/>
      <c r="C36" s="47"/>
      <c r="D36" s="115" t="s">
        <v>758</v>
      </c>
      <c r="E36" s="119" t="s">
        <v>1310</v>
      </c>
      <c r="F36" s="119"/>
      <c r="G36" s="92" t="s">
        <v>362</v>
      </c>
      <c r="H36" s="222">
        <v>12000000</v>
      </c>
    </row>
    <row r="37" spans="1:8" ht="15">
      <c r="A37" s="447"/>
      <c r="B37" s="118"/>
      <c r="C37" s="47"/>
      <c r="D37" s="115" t="s">
        <v>758</v>
      </c>
      <c r="E37" s="119" t="s">
        <v>1310</v>
      </c>
      <c r="F37" s="119"/>
      <c r="G37" s="92" t="s">
        <v>364</v>
      </c>
      <c r="H37" s="222">
        <v>8000000</v>
      </c>
    </row>
    <row r="38" spans="1:8" ht="15">
      <c r="A38" s="447"/>
      <c r="B38" s="118"/>
      <c r="C38" s="47"/>
      <c r="D38" s="115" t="s">
        <v>758</v>
      </c>
      <c r="E38" s="119" t="s">
        <v>1310</v>
      </c>
      <c r="F38" s="119"/>
      <c r="G38" s="92" t="s">
        <v>369</v>
      </c>
      <c r="H38" s="222">
        <v>3363000</v>
      </c>
    </row>
    <row r="39" spans="1:8" ht="15">
      <c r="A39" s="447"/>
      <c r="B39" s="118"/>
      <c r="C39" s="47"/>
      <c r="D39" s="115" t="s">
        <v>758</v>
      </c>
      <c r="E39" s="119" t="s">
        <v>1310</v>
      </c>
      <c r="F39" s="119"/>
      <c r="G39" s="92" t="s">
        <v>370</v>
      </c>
      <c r="H39" s="222">
        <v>8000000</v>
      </c>
    </row>
    <row r="40" spans="1:8" ht="25.5">
      <c r="A40" s="447"/>
      <c r="B40" s="118"/>
      <c r="C40" s="47"/>
      <c r="D40" s="115" t="s">
        <v>758</v>
      </c>
      <c r="E40" s="119" t="s">
        <v>1310</v>
      </c>
      <c r="F40" s="119"/>
      <c r="G40" s="92" t="s">
        <v>1390</v>
      </c>
      <c r="H40" s="222">
        <v>5200000</v>
      </c>
    </row>
    <row r="41" spans="1:8" ht="15">
      <c r="A41" s="447"/>
      <c r="B41" s="118"/>
      <c r="C41" s="47"/>
      <c r="D41" s="115"/>
      <c r="E41" s="119"/>
      <c r="F41" s="119"/>
      <c r="G41" s="92"/>
      <c r="H41" s="446">
        <f>SUM(H35:H40)</f>
        <v>37063000</v>
      </c>
    </row>
    <row r="42" spans="1:8" ht="15">
      <c r="A42" s="447"/>
      <c r="B42" s="118"/>
      <c r="C42" s="47"/>
      <c r="D42" s="115"/>
      <c r="E42" s="119"/>
      <c r="F42" s="119"/>
      <c r="G42" s="92"/>
      <c r="H42" s="446"/>
    </row>
    <row r="43" spans="1:8" ht="15">
      <c r="A43" s="447"/>
      <c r="B43" s="118"/>
      <c r="C43" s="47"/>
      <c r="D43" s="115"/>
      <c r="E43" s="119"/>
      <c r="F43" s="119"/>
      <c r="G43" s="94" t="s">
        <v>736</v>
      </c>
      <c r="H43" s="222"/>
    </row>
    <row r="44" spans="1:8" ht="15">
      <c r="A44" s="447"/>
      <c r="B44" s="118"/>
      <c r="C44" s="47"/>
      <c r="D44" s="115" t="s">
        <v>758</v>
      </c>
      <c r="E44" s="119" t="s">
        <v>1311</v>
      </c>
      <c r="F44" s="119" t="s">
        <v>1310</v>
      </c>
      <c r="G44" s="49" t="s">
        <v>695</v>
      </c>
      <c r="H44" s="222">
        <v>7303802.2400000002</v>
      </c>
    </row>
    <row r="45" spans="1:8" ht="15">
      <c r="A45" s="447"/>
      <c r="B45" s="118"/>
      <c r="C45" s="47"/>
      <c r="D45" s="115" t="s">
        <v>758</v>
      </c>
      <c r="E45" s="119" t="s">
        <v>1311</v>
      </c>
      <c r="F45" s="119"/>
      <c r="G45" s="49" t="s">
        <v>255</v>
      </c>
      <c r="H45" s="222">
        <v>25000000</v>
      </c>
    </row>
    <row r="46" spans="1:8" ht="15">
      <c r="A46" s="447"/>
      <c r="B46" s="118"/>
      <c r="C46" s="47"/>
      <c r="D46" s="115" t="s">
        <v>758</v>
      </c>
      <c r="E46" s="119" t="s">
        <v>1311</v>
      </c>
      <c r="F46" s="119"/>
      <c r="G46" s="49" t="s">
        <v>255</v>
      </c>
      <c r="H46" s="222">
        <v>15000000</v>
      </c>
    </row>
    <row r="47" spans="1:8" ht="25.5">
      <c r="A47" s="447"/>
      <c r="B47" s="118"/>
      <c r="C47" s="47"/>
      <c r="D47" s="115" t="s">
        <v>758</v>
      </c>
      <c r="E47" s="119" t="s">
        <v>1311</v>
      </c>
      <c r="F47" s="119"/>
      <c r="G47" s="49" t="s">
        <v>1388</v>
      </c>
      <c r="H47" s="222">
        <v>15810000</v>
      </c>
    </row>
    <row r="48" spans="1:8" ht="15">
      <c r="A48" s="447"/>
      <c r="B48" s="118"/>
      <c r="C48" s="47"/>
      <c r="D48" s="115" t="s">
        <v>758</v>
      </c>
      <c r="E48" s="119" t="s">
        <v>1311</v>
      </c>
      <c r="F48" s="119"/>
      <c r="G48" s="49" t="s">
        <v>372</v>
      </c>
      <c r="H48" s="222">
        <v>18000000</v>
      </c>
    </row>
    <row r="49" spans="1:8" ht="15">
      <c r="A49" s="447"/>
      <c r="B49" s="118"/>
      <c r="C49" s="47"/>
      <c r="D49" s="115" t="s">
        <v>758</v>
      </c>
      <c r="E49" s="119" t="s">
        <v>1311</v>
      </c>
      <c r="F49" s="119"/>
      <c r="G49" s="49" t="s">
        <v>1395</v>
      </c>
      <c r="H49" s="222">
        <v>6996930.5599999996</v>
      </c>
    </row>
    <row r="50" spans="1:8" ht="15">
      <c r="A50" s="447"/>
      <c r="B50" s="118"/>
      <c r="C50" s="47"/>
      <c r="D50" s="115" t="s">
        <v>758</v>
      </c>
      <c r="E50" s="119" t="s">
        <v>1311</v>
      </c>
      <c r="F50" s="119"/>
      <c r="G50" s="49" t="s">
        <v>366</v>
      </c>
      <c r="H50" s="222">
        <v>20000000</v>
      </c>
    </row>
    <row r="51" spans="1:8" ht="15">
      <c r="A51" s="447"/>
      <c r="B51" s="118"/>
      <c r="C51" s="47"/>
      <c r="D51" s="115" t="s">
        <v>758</v>
      </c>
      <c r="E51" s="119" t="s">
        <v>1311</v>
      </c>
      <c r="F51" s="119"/>
      <c r="G51" s="49" t="s">
        <v>367</v>
      </c>
      <c r="H51" s="222">
        <v>23000000</v>
      </c>
    </row>
    <row r="52" spans="1:8" ht="15">
      <c r="A52" s="447"/>
      <c r="B52" s="118"/>
      <c r="C52" s="47"/>
      <c r="D52" s="115" t="s">
        <v>758</v>
      </c>
      <c r="E52" s="119" t="s">
        <v>1311</v>
      </c>
      <c r="F52" s="119"/>
      <c r="G52" s="49" t="s">
        <v>368</v>
      </c>
      <c r="H52" s="222">
        <v>3854000</v>
      </c>
    </row>
    <row r="53" spans="1:8" ht="15">
      <c r="A53" s="447"/>
      <c r="B53" s="118"/>
      <c r="C53" s="47"/>
      <c r="D53" s="115" t="s">
        <v>758</v>
      </c>
      <c r="E53" s="119" t="s">
        <v>1311</v>
      </c>
      <c r="F53" s="119"/>
      <c r="G53" s="49" t="s">
        <v>373</v>
      </c>
      <c r="H53" s="222">
        <v>20000000</v>
      </c>
    </row>
    <row r="54" spans="1:8" ht="15">
      <c r="A54" s="447"/>
      <c r="B54" s="118"/>
      <c r="C54" s="47"/>
      <c r="D54" s="115"/>
      <c r="E54" s="119"/>
      <c r="F54" s="119"/>
      <c r="G54" s="49" t="s">
        <v>374</v>
      </c>
      <c r="H54" s="222">
        <v>12000000</v>
      </c>
    </row>
    <row r="55" spans="1:8" ht="25.5">
      <c r="A55" s="447"/>
      <c r="B55" s="118"/>
      <c r="C55" s="47"/>
      <c r="D55" s="115" t="s">
        <v>758</v>
      </c>
      <c r="E55" s="119" t="s">
        <v>1311</v>
      </c>
      <c r="F55" s="119"/>
      <c r="G55" s="49" t="s">
        <v>1389</v>
      </c>
      <c r="H55" s="222">
        <v>6000000</v>
      </c>
    </row>
    <row r="56" spans="1:8" ht="25.5">
      <c r="A56" s="447"/>
      <c r="B56" s="118"/>
      <c r="C56" s="47"/>
      <c r="D56" s="115" t="s">
        <v>758</v>
      </c>
      <c r="E56" s="119" t="s">
        <v>1311</v>
      </c>
      <c r="F56" s="119"/>
      <c r="G56" s="49" t="s">
        <v>1391</v>
      </c>
      <c r="H56" s="222">
        <v>30000000</v>
      </c>
    </row>
    <row r="57" spans="1:8" ht="15">
      <c r="A57" s="447"/>
      <c r="B57" s="118"/>
      <c r="C57" s="47"/>
      <c r="D57" s="115" t="s">
        <v>758</v>
      </c>
      <c r="E57" s="119" t="s">
        <v>1311</v>
      </c>
      <c r="F57" s="119"/>
      <c r="G57" s="49" t="s">
        <v>1392</v>
      </c>
      <c r="H57" s="222">
        <v>15000000</v>
      </c>
    </row>
    <row r="58" spans="1:8" ht="15">
      <c r="A58" s="447"/>
      <c r="B58" s="118"/>
      <c r="C58" s="47"/>
      <c r="D58" s="115"/>
      <c r="E58" s="119"/>
      <c r="F58" s="119"/>
      <c r="G58" s="49"/>
      <c r="H58" s="222"/>
    </row>
    <row r="59" spans="1:8" ht="15">
      <c r="A59" s="447"/>
      <c r="B59" s="118"/>
      <c r="C59" s="47"/>
      <c r="D59" s="115"/>
      <c r="E59" s="119"/>
      <c r="F59" s="119"/>
      <c r="G59" s="92"/>
      <c r="H59" s="446">
        <f>SUM(H44:H57)</f>
        <v>217964732.80000001</v>
      </c>
    </row>
    <row r="60" spans="1:8" ht="15">
      <c r="A60" s="447"/>
      <c r="B60" s="118"/>
      <c r="C60" s="47"/>
      <c r="D60" s="115"/>
      <c r="E60" s="119"/>
      <c r="F60" s="119"/>
      <c r="G60" s="92"/>
      <c r="H60" s="446"/>
    </row>
    <row r="61" spans="1:8" ht="15">
      <c r="A61" s="447"/>
      <c r="B61" s="118"/>
      <c r="C61" s="47"/>
      <c r="D61" s="115"/>
      <c r="E61" s="119"/>
      <c r="F61" s="119"/>
      <c r="G61" s="94" t="s">
        <v>434</v>
      </c>
      <c r="H61" s="446"/>
    </row>
    <row r="62" spans="1:8" ht="15">
      <c r="A62" s="447"/>
      <c r="B62" s="118"/>
      <c r="C62" s="47"/>
      <c r="D62" s="115" t="s">
        <v>758</v>
      </c>
      <c r="E62" s="119" t="s">
        <v>346</v>
      </c>
      <c r="F62" s="119"/>
      <c r="G62" s="92" t="s">
        <v>1394</v>
      </c>
      <c r="H62" s="446">
        <v>5100000</v>
      </c>
    </row>
    <row r="63" spans="1:8" ht="15">
      <c r="A63" s="447"/>
      <c r="B63" s="118"/>
      <c r="C63" s="47"/>
      <c r="D63" s="115"/>
      <c r="E63" s="119"/>
      <c r="F63" s="119"/>
      <c r="G63" s="94" t="s">
        <v>737</v>
      </c>
      <c r="H63" s="222"/>
    </row>
    <row r="64" spans="1:8" ht="15">
      <c r="A64" s="447"/>
      <c r="B64" s="118"/>
      <c r="C64" s="47"/>
      <c r="D64" s="115" t="s">
        <v>758</v>
      </c>
      <c r="E64" s="119" t="s">
        <v>881</v>
      </c>
      <c r="F64" s="119"/>
      <c r="G64" s="92" t="s">
        <v>737</v>
      </c>
      <c r="H64" s="446">
        <v>125352962.19</v>
      </c>
    </row>
    <row r="65" spans="1:9" ht="15">
      <c r="A65" s="447"/>
      <c r="B65" s="118"/>
      <c r="C65" s="47"/>
      <c r="D65" s="115"/>
      <c r="E65" s="119"/>
      <c r="F65" s="119"/>
      <c r="G65" s="92"/>
      <c r="H65" s="446"/>
    </row>
    <row r="66" spans="1:9" ht="15">
      <c r="A66" s="447"/>
      <c r="B66" s="118"/>
      <c r="C66" s="47"/>
      <c r="D66" s="522" t="s">
        <v>758</v>
      </c>
      <c r="E66" s="80" t="s">
        <v>36</v>
      </c>
      <c r="F66" s="52"/>
      <c r="G66" s="92" t="s">
        <v>428</v>
      </c>
      <c r="H66" s="446">
        <v>2375138.13</v>
      </c>
    </row>
    <row r="67" spans="1:9" ht="15">
      <c r="A67" s="447"/>
      <c r="B67" s="118"/>
      <c r="C67" s="93"/>
      <c r="D67" s="112"/>
      <c r="E67" s="113"/>
      <c r="F67" s="113"/>
      <c r="G67" s="109"/>
      <c r="H67" s="449">
        <f>H9+H10+H22+H32+H41+H59+H62+H64+0.01+H66</f>
        <v>2667019568.0347934</v>
      </c>
      <c r="I67" s="110"/>
    </row>
    <row r="68" spans="1:9" ht="15">
      <c r="A68" s="447"/>
      <c r="B68" s="118"/>
      <c r="C68" s="93"/>
      <c r="D68" s="95"/>
      <c r="E68" s="48"/>
      <c r="F68" s="48"/>
      <c r="G68" s="92"/>
      <c r="H68" s="450"/>
      <c r="I68" s="110"/>
    </row>
    <row r="69" spans="1:9">
      <c r="A69" s="394" t="s">
        <v>179</v>
      </c>
      <c r="B69" s="91" t="s">
        <v>352</v>
      </c>
      <c r="C69" s="93">
        <f>'D. Y.'!C11</f>
        <v>200000000</v>
      </c>
      <c r="D69" s="95" t="s">
        <v>754</v>
      </c>
      <c r="E69" s="48" t="s">
        <v>1310</v>
      </c>
      <c r="F69" s="48"/>
      <c r="G69" s="92" t="s">
        <v>755</v>
      </c>
      <c r="H69" s="366">
        <v>200000000</v>
      </c>
      <c r="I69" s="110"/>
    </row>
    <row r="70" spans="1:9" ht="15">
      <c r="A70" s="447"/>
      <c r="B70" s="118"/>
      <c r="C70" s="93"/>
      <c r="D70" s="112"/>
      <c r="E70" s="113"/>
      <c r="F70" s="113"/>
      <c r="G70" s="109"/>
      <c r="H70" s="449">
        <f>SUM(H69:H69)</f>
        <v>200000000</v>
      </c>
      <c r="I70" s="110"/>
    </row>
    <row r="71" spans="1:9" ht="15.75" thickBot="1">
      <c r="A71" s="451"/>
      <c r="B71" s="452"/>
      <c r="C71" s="453"/>
      <c r="D71" s="454"/>
      <c r="E71" s="455"/>
      <c r="F71" s="455"/>
      <c r="G71" s="456"/>
      <c r="H71" s="457"/>
    </row>
    <row r="72" spans="1:9">
      <c r="A72" s="458" t="s">
        <v>1125</v>
      </c>
      <c r="B72" s="459" t="s">
        <v>739</v>
      </c>
      <c r="C72" s="460">
        <f>'D. Y.'!C14</f>
        <v>127945466.76000001</v>
      </c>
      <c r="D72" s="461" t="s">
        <v>754</v>
      </c>
      <c r="E72" s="462" t="s">
        <v>1310</v>
      </c>
      <c r="F72" s="462"/>
      <c r="G72" s="445" t="s">
        <v>755</v>
      </c>
      <c r="H72" s="221">
        <v>95466028</v>
      </c>
    </row>
    <row r="73" spans="1:9">
      <c r="A73" s="518"/>
      <c r="B73" s="519"/>
      <c r="C73" s="520"/>
      <c r="D73" s="522" t="s">
        <v>754</v>
      </c>
      <c r="E73" s="80" t="s">
        <v>1311</v>
      </c>
      <c r="F73" s="80"/>
      <c r="G73" s="92" t="s">
        <v>1062</v>
      </c>
      <c r="H73" s="521">
        <v>2633282.0699999998</v>
      </c>
    </row>
    <row r="74" spans="1:9">
      <c r="A74" s="518"/>
      <c r="B74" s="519"/>
      <c r="C74" s="520"/>
      <c r="D74" s="95" t="s">
        <v>754</v>
      </c>
      <c r="E74" s="48" t="s">
        <v>756</v>
      </c>
      <c r="F74" s="48"/>
      <c r="G74" s="92" t="s">
        <v>1007</v>
      </c>
      <c r="H74" s="521">
        <v>200667.25</v>
      </c>
    </row>
    <row r="75" spans="1:9">
      <c r="A75" s="518"/>
      <c r="B75" s="519"/>
      <c r="C75" s="520"/>
      <c r="D75" s="522" t="s">
        <v>753</v>
      </c>
      <c r="E75" s="80" t="s">
        <v>346</v>
      </c>
      <c r="F75" s="80"/>
      <c r="G75" s="523" t="s">
        <v>747</v>
      </c>
      <c r="H75" s="521">
        <v>1645440.1</v>
      </c>
    </row>
    <row r="76" spans="1:9">
      <c r="A76" s="518"/>
      <c r="B76" s="519"/>
      <c r="C76" s="520"/>
      <c r="D76" s="522" t="s">
        <v>753</v>
      </c>
      <c r="E76" s="80" t="s">
        <v>757</v>
      </c>
      <c r="F76" s="80"/>
      <c r="G76" s="92" t="s">
        <v>924</v>
      </c>
      <c r="H76" s="521">
        <v>26924911.210000001</v>
      </c>
    </row>
    <row r="77" spans="1:9">
      <c r="A77" s="518"/>
      <c r="B77" s="519"/>
      <c r="C77" s="520"/>
      <c r="D77" s="522" t="s">
        <v>753</v>
      </c>
      <c r="E77" s="80">
        <v>10</v>
      </c>
      <c r="F77" s="52"/>
      <c r="G77" s="92" t="s">
        <v>925</v>
      </c>
      <c r="H77" s="521">
        <v>1075138.1299999999</v>
      </c>
    </row>
    <row r="78" spans="1:9" ht="15">
      <c r="A78" s="447"/>
      <c r="B78" s="118"/>
      <c r="C78" s="93"/>
      <c r="D78" s="112"/>
      <c r="E78" s="113"/>
      <c r="F78" s="113"/>
      <c r="G78" s="109"/>
      <c r="H78" s="449">
        <f>SUM(H72:H77)</f>
        <v>127945466.75999999</v>
      </c>
    </row>
    <row r="79" spans="1:9" ht="15">
      <c r="A79" s="447"/>
      <c r="B79" s="118"/>
      <c r="C79" s="93"/>
      <c r="D79" s="95"/>
      <c r="E79" s="48"/>
      <c r="F79" s="48"/>
      <c r="G79" s="92"/>
      <c r="H79" s="450"/>
    </row>
    <row r="80" spans="1:9">
      <c r="A80" s="394" t="s">
        <v>511</v>
      </c>
      <c r="B80" s="91" t="s">
        <v>740</v>
      </c>
      <c r="C80" s="93">
        <f>'D. Y.'!C15</f>
        <v>350000000</v>
      </c>
      <c r="D80" s="95" t="s">
        <v>754</v>
      </c>
      <c r="E80" s="48" t="s">
        <v>1310</v>
      </c>
      <c r="F80" s="48"/>
      <c r="G80" s="92" t="s">
        <v>755</v>
      </c>
      <c r="H80" s="366">
        <v>192616420.02000001</v>
      </c>
    </row>
    <row r="81" spans="1:9" ht="15">
      <c r="A81" s="447"/>
      <c r="B81" s="118"/>
      <c r="C81" s="93"/>
      <c r="D81" s="95" t="s">
        <v>754</v>
      </c>
      <c r="E81" s="48" t="s">
        <v>1311</v>
      </c>
      <c r="F81" s="48"/>
      <c r="G81" s="92" t="s">
        <v>1062</v>
      </c>
      <c r="H81" s="366">
        <v>83754601.709999993</v>
      </c>
    </row>
    <row r="82" spans="1:9" ht="15">
      <c r="A82" s="447"/>
      <c r="B82" s="118"/>
      <c r="C82" s="93"/>
      <c r="D82" s="95" t="s">
        <v>754</v>
      </c>
      <c r="E82" s="48" t="s">
        <v>1312</v>
      </c>
      <c r="F82" s="48"/>
      <c r="G82" s="92" t="s">
        <v>470</v>
      </c>
      <c r="H82" s="366">
        <v>46200000</v>
      </c>
    </row>
    <row r="83" spans="1:9" ht="15">
      <c r="A83" s="447"/>
      <c r="B83" s="118"/>
      <c r="C83" s="93"/>
      <c r="D83" s="95" t="s">
        <v>754</v>
      </c>
      <c r="E83" s="48" t="s">
        <v>756</v>
      </c>
      <c r="F83" s="48"/>
      <c r="G83" s="92" t="s">
        <v>1069</v>
      </c>
      <c r="H83" s="366">
        <v>50032.38</v>
      </c>
    </row>
    <row r="84" spans="1:9" ht="15">
      <c r="A84" s="447"/>
      <c r="B84" s="118"/>
      <c r="C84" s="93"/>
      <c r="D84" s="522" t="s">
        <v>753</v>
      </c>
      <c r="E84" s="80">
        <v>10</v>
      </c>
      <c r="F84" s="52"/>
      <c r="G84" s="92" t="s">
        <v>925</v>
      </c>
      <c r="H84" s="366">
        <v>967044.02</v>
      </c>
    </row>
    <row r="85" spans="1:9" ht="15">
      <c r="A85" s="447"/>
      <c r="B85" s="118"/>
      <c r="C85" s="93"/>
      <c r="D85" s="522" t="s">
        <v>758</v>
      </c>
      <c r="E85" s="80" t="s">
        <v>36</v>
      </c>
      <c r="F85" s="52"/>
      <c r="G85" s="92" t="s">
        <v>428</v>
      </c>
      <c r="H85" s="366">
        <v>26411901.870000001</v>
      </c>
    </row>
    <row r="86" spans="1:9" ht="15">
      <c r="A86" s="447"/>
      <c r="B86" s="118"/>
      <c r="C86" s="93"/>
      <c r="D86" s="112"/>
      <c r="E86" s="113"/>
      <c r="F86" s="113"/>
      <c r="G86" s="109"/>
      <c r="H86" s="449">
        <f>SUM(H80:H85)</f>
        <v>350000000</v>
      </c>
      <c r="I86" s="110"/>
    </row>
    <row r="87" spans="1:9" ht="15">
      <c r="A87" s="447"/>
      <c r="B87" s="118"/>
      <c r="C87" s="93"/>
      <c r="D87" s="95"/>
      <c r="E87" s="48"/>
      <c r="F87" s="48"/>
      <c r="G87" s="92"/>
      <c r="H87" s="222"/>
    </row>
    <row r="88" spans="1:9">
      <c r="A88" s="394" t="s">
        <v>984</v>
      </c>
      <c r="B88" s="91" t="s">
        <v>453</v>
      </c>
      <c r="C88" s="93">
        <f>'D. Y.'!C16</f>
        <v>2739000</v>
      </c>
      <c r="D88" s="95" t="s">
        <v>754</v>
      </c>
      <c r="E88" s="48" t="s">
        <v>756</v>
      </c>
      <c r="F88" s="48"/>
      <c r="G88" s="92" t="s">
        <v>312</v>
      </c>
      <c r="H88" s="222">
        <v>1369500</v>
      </c>
    </row>
    <row r="89" spans="1:9">
      <c r="A89" s="394"/>
      <c r="B89" s="91"/>
      <c r="C89" s="93"/>
      <c r="D89" s="95" t="s">
        <v>754</v>
      </c>
      <c r="E89" s="48" t="s">
        <v>756</v>
      </c>
      <c r="F89" s="48"/>
      <c r="G89" s="92" t="s">
        <v>1007</v>
      </c>
      <c r="H89" s="222">
        <v>1369500</v>
      </c>
    </row>
    <row r="90" spans="1:9">
      <c r="A90" s="394"/>
      <c r="B90" s="91"/>
      <c r="C90" s="93"/>
      <c r="D90" s="112"/>
      <c r="E90" s="113"/>
      <c r="F90" s="113"/>
      <c r="G90" s="109"/>
      <c r="H90" s="449">
        <f>SUM(H88:H89)</f>
        <v>2739000</v>
      </c>
    </row>
    <row r="91" spans="1:9">
      <c r="A91" s="394"/>
      <c r="B91" s="91"/>
      <c r="C91" s="93"/>
      <c r="D91" s="95"/>
      <c r="E91" s="48"/>
      <c r="F91" s="48"/>
      <c r="G91" s="92"/>
      <c r="H91" s="222"/>
    </row>
    <row r="92" spans="1:9" ht="15">
      <c r="A92" s="447"/>
      <c r="B92" s="118"/>
      <c r="C92" s="93"/>
      <c r="D92" s="95"/>
      <c r="E92" s="48"/>
      <c r="F92" s="48"/>
      <c r="G92" s="92"/>
      <c r="H92" s="222"/>
    </row>
    <row r="93" spans="1:9">
      <c r="A93" s="394" t="s">
        <v>986</v>
      </c>
      <c r="B93" s="91" t="s">
        <v>877</v>
      </c>
      <c r="C93" s="93">
        <f>'D. Y.'!C18</f>
        <v>66000</v>
      </c>
      <c r="D93" s="95" t="s">
        <v>753</v>
      </c>
      <c r="E93" s="48" t="s">
        <v>553</v>
      </c>
      <c r="F93" s="48"/>
      <c r="G93" s="92" t="s">
        <v>224</v>
      </c>
      <c r="H93" s="222">
        <v>32340</v>
      </c>
    </row>
    <row r="94" spans="1:9">
      <c r="A94" s="394"/>
      <c r="B94" s="91"/>
      <c r="C94" s="93"/>
      <c r="D94" s="95" t="s">
        <v>758</v>
      </c>
      <c r="E94" s="48" t="s">
        <v>36</v>
      </c>
      <c r="F94" s="48"/>
      <c r="G94" s="92" t="s">
        <v>1112</v>
      </c>
      <c r="H94" s="222">
        <f>+'Prog-III Detalle'!D91</f>
        <v>33660</v>
      </c>
    </row>
    <row r="95" spans="1:9">
      <c r="A95" s="394"/>
      <c r="B95" s="91"/>
      <c r="C95" s="93"/>
      <c r="D95" s="112"/>
      <c r="E95" s="113"/>
      <c r="F95" s="113"/>
      <c r="G95" s="109"/>
      <c r="H95" s="449">
        <f>SUM(H93:H94)</f>
        <v>66000</v>
      </c>
    </row>
    <row r="96" spans="1:9" ht="15">
      <c r="A96" s="447"/>
      <c r="B96" s="118"/>
      <c r="C96" s="93"/>
      <c r="D96" s="95"/>
      <c r="E96" s="48"/>
      <c r="F96" s="48"/>
      <c r="G96" s="92"/>
      <c r="H96" s="222"/>
    </row>
    <row r="97" spans="1:9">
      <c r="A97" s="394" t="s">
        <v>581</v>
      </c>
      <c r="B97" s="91" t="s">
        <v>878</v>
      </c>
      <c r="C97" s="93">
        <f>'D. Y.'!C19</f>
        <v>1155592994.52</v>
      </c>
      <c r="D97" s="95" t="s">
        <v>754</v>
      </c>
      <c r="E97" s="48" t="s">
        <v>1310</v>
      </c>
      <c r="F97" s="48"/>
      <c r="G97" s="92" t="s">
        <v>755</v>
      </c>
      <c r="H97" s="222">
        <v>654992131.78999996</v>
      </c>
    </row>
    <row r="98" spans="1:9" ht="15">
      <c r="A98" s="447"/>
      <c r="B98" s="118"/>
      <c r="C98" s="93"/>
      <c r="D98" s="95" t="s">
        <v>754</v>
      </c>
      <c r="E98" s="48" t="s">
        <v>756</v>
      </c>
      <c r="F98" s="48"/>
      <c r="G98" s="92" t="s">
        <v>942</v>
      </c>
      <c r="H98" s="222">
        <v>26277434.859999999</v>
      </c>
    </row>
    <row r="99" spans="1:9" ht="15">
      <c r="A99" s="447"/>
      <c r="B99" s="118"/>
      <c r="C99" s="93"/>
      <c r="D99" s="95" t="s">
        <v>754</v>
      </c>
      <c r="E99" s="48" t="s">
        <v>756</v>
      </c>
      <c r="F99" s="48"/>
      <c r="G99" s="92" t="s">
        <v>1008</v>
      </c>
      <c r="H99" s="222">
        <v>8189524.4699999997</v>
      </c>
    </row>
    <row r="100" spans="1:9" ht="15">
      <c r="A100" s="447"/>
      <c r="B100" s="118"/>
      <c r="C100" s="93"/>
      <c r="D100" s="95" t="s">
        <v>754</v>
      </c>
      <c r="E100" s="48" t="s">
        <v>756</v>
      </c>
      <c r="F100" s="48"/>
      <c r="G100" s="92" t="s">
        <v>995</v>
      </c>
      <c r="H100" s="222">
        <v>7000000</v>
      </c>
    </row>
    <row r="101" spans="1:9" ht="25.5">
      <c r="A101" s="447"/>
      <c r="B101" s="118"/>
      <c r="C101" s="93"/>
      <c r="D101" s="95" t="s">
        <v>754</v>
      </c>
      <c r="E101" s="48" t="s">
        <v>756</v>
      </c>
      <c r="F101" s="48"/>
      <c r="G101" s="92" t="s">
        <v>1093</v>
      </c>
      <c r="H101" s="222">
        <v>8000000</v>
      </c>
      <c r="I101" s="110"/>
    </row>
    <row r="102" spans="1:9" ht="15">
      <c r="A102" s="447"/>
      <c r="B102" s="118"/>
      <c r="C102" s="93"/>
      <c r="D102" s="95" t="s">
        <v>754</v>
      </c>
      <c r="E102" s="48" t="s">
        <v>756</v>
      </c>
      <c r="F102" s="48"/>
      <c r="G102" s="92" t="s">
        <v>272</v>
      </c>
      <c r="H102" s="222">
        <v>8000000</v>
      </c>
    </row>
    <row r="103" spans="1:9" ht="25.5">
      <c r="A103" s="447"/>
      <c r="B103" s="118"/>
      <c r="C103" s="93"/>
      <c r="D103" s="95" t="s">
        <v>754</v>
      </c>
      <c r="E103" s="48" t="s">
        <v>756</v>
      </c>
      <c r="F103" s="48"/>
      <c r="G103" s="92" t="s">
        <v>298</v>
      </c>
      <c r="H103" s="222">
        <v>3000000</v>
      </c>
    </row>
    <row r="104" spans="1:9" ht="15">
      <c r="A104" s="447"/>
      <c r="B104" s="118"/>
      <c r="C104" s="93"/>
      <c r="D104" s="95" t="s">
        <v>754</v>
      </c>
      <c r="E104" s="48" t="s">
        <v>756</v>
      </c>
      <c r="F104" s="48"/>
      <c r="G104" s="92" t="s">
        <v>192</v>
      </c>
      <c r="H104" s="222">
        <v>3000000</v>
      </c>
    </row>
    <row r="105" spans="1:9" ht="15">
      <c r="A105" s="447"/>
      <c r="B105" s="118"/>
      <c r="C105" s="93"/>
      <c r="D105" s="95" t="s">
        <v>754</v>
      </c>
      <c r="E105" s="48" t="s">
        <v>756</v>
      </c>
      <c r="F105" s="48"/>
      <c r="G105" s="92" t="s">
        <v>62</v>
      </c>
      <c r="H105" s="222">
        <v>18000000</v>
      </c>
    </row>
    <row r="106" spans="1:9" ht="15">
      <c r="A106" s="447"/>
      <c r="B106" s="118"/>
      <c r="C106" s="93"/>
      <c r="D106" s="95" t="s">
        <v>754</v>
      </c>
      <c r="E106" s="48" t="s">
        <v>756</v>
      </c>
      <c r="F106" s="48"/>
      <c r="G106" s="92" t="s">
        <v>1007</v>
      </c>
      <c r="H106" s="222">
        <v>66147611.560000002</v>
      </c>
    </row>
    <row r="107" spans="1:9" ht="15">
      <c r="A107" s="447"/>
      <c r="B107" s="118"/>
      <c r="C107" s="93"/>
      <c r="D107" s="95" t="s">
        <v>754</v>
      </c>
      <c r="E107" s="48" t="s">
        <v>756</v>
      </c>
      <c r="F107" s="48"/>
      <c r="G107" s="92" t="s">
        <v>193</v>
      </c>
      <c r="H107" s="222">
        <v>10000000</v>
      </c>
    </row>
    <row r="108" spans="1:9" ht="15">
      <c r="A108" s="447"/>
      <c r="B108" s="118"/>
      <c r="C108" s="93"/>
      <c r="D108" s="95" t="s">
        <v>754</v>
      </c>
      <c r="E108" s="48" t="s">
        <v>756</v>
      </c>
      <c r="F108" s="48"/>
      <c r="G108" s="92" t="s">
        <v>1069</v>
      </c>
      <c r="H108" s="222">
        <v>2140956.0499999998</v>
      </c>
    </row>
    <row r="109" spans="1:9" ht="38.25">
      <c r="A109" s="447"/>
      <c r="B109" s="118"/>
      <c r="C109" s="93"/>
      <c r="D109" s="95" t="s">
        <v>754</v>
      </c>
      <c r="E109" s="48" t="s">
        <v>756</v>
      </c>
      <c r="F109" s="48"/>
      <c r="G109" s="92" t="s">
        <v>458</v>
      </c>
      <c r="H109" s="222">
        <v>100000000</v>
      </c>
    </row>
    <row r="110" spans="1:9" ht="15">
      <c r="A110" s="447"/>
      <c r="B110" s="118"/>
      <c r="C110" s="93"/>
      <c r="D110" s="95" t="s">
        <v>754</v>
      </c>
      <c r="E110" s="48" t="s">
        <v>756</v>
      </c>
      <c r="F110" s="48"/>
      <c r="G110" s="92" t="s">
        <v>7</v>
      </c>
      <c r="H110" s="222">
        <v>2000000</v>
      </c>
    </row>
    <row r="111" spans="1:9" ht="38.25">
      <c r="A111" s="447"/>
      <c r="B111" s="118"/>
      <c r="C111" s="93"/>
      <c r="D111" s="95" t="s">
        <v>754</v>
      </c>
      <c r="E111" s="48" t="s">
        <v>756</v>
      </c>
      <c r="F111" s="48"/>
      <c r="G111" s="545" t="s">
        <v>1403</v>
      </c>
      <c r="H111" s="222">
        <v>4500000</v>
      </c>
    </row>
    <row r="112" spans="1:9" ht="15">
      <c r="A112" s="447"/>
      <c r="B112" s="118"/>
      <c r="C112" s="93"/>
      <c r="D112" s="95" t="s">
        <v>753</v>
      </c>
      <c r="E112" s="48" t="s">
        <v>756</v>
      </c>
      <c r="F112" s="48"/>
      <c r="G112" s="92" t="s">
        <v>287</v>
      </c>
      <c r="H112" s="222">
        <v>11430193.109999999</v>
      </c>
    </row>
    <row r="113" spans="1:9" ht="15">
      <c r="A113" s="447"/>
      <c r="B113" s="118"/>
      <c r="C113" s="93"/>
      <c r="D113" s="95" t="s">
        <v>753</v>
      </c>
      <c r="E113" s="48" t="s">
        <v>346</v>
      </c>
      <c r="F113" s="48"/>
      <c r="G113" s="92" t="s">
        <v>748</v>
      </c>
      <c r="H113" s="222">
        <v>10147422.710000001</v>
      </c>
    </row>
    <row r="114" spans="1:9" ht="15">
      <c r="A114" s="447"/>
      <c r="B114" s="118"/>
      <c r="C114" s="93"/>
      <c r="D114" s="95" t="s">
        <v>753</v>
      </c>
      <c r="E114" s="48" t="s">
        <v>757</v>
      </c>
      <c r="F114" s="48"/>
      <c r="G114" s="92" t="s">
        <v>924</v>
      </c>
      <c r="H114" s="222">
        <v>1369500</v>
      </c>
    </row>
    <row r="115" spans="1:9" ht="15">
      <c r="A115" s="447"/>
      <c r="B115" s="118"/>
      <c r="C115" s="93"/>
      <c r="D115" s="95" t="s">
        <v>753</v>
      </c>
      <c r="E115" s="48" t="s">
        <v>1313</v>
      </c>
      <c r="F115" s="48"/>
      <c r="G115" s="92" t="s">
        <v>925</v>
      </c>
      <c r="H115" s="222">
        <v>15508230.449999999</v>
      </c>
    </row>
    <row r="116" spans="1:9" ht="15">
      <c r="A116" s="447"/>
      <c r="B116" s="118"/>
      <c r="C116" s="93"/>
      <c r="D116" s="95" t="s">
        <v>753</v>
      </c>
      <c r="E116" s="48" t="s">
        <v>552</v>
      </c>
      <c r="F116" s="48"/>
      <c r="G116" s="92" t="s">
        <v>1063</v>
      </c>
      <c r="H116" s="222">
        <v>11000</v>
      </c>
    </row>
    <row r="117" spans="1:9" ht="15">
      <c r="A117" s="447"/>
      <c r="B117" s="118"/>
      <c r="C117" s="93"/>
      <c r="D117" s="95" t="s">
        <v>753</v>
      </c>
      <c r="E117" s="48" t="s">
        <v>553</v>
      </c>
      <c r="F117" s="48"/>
      <c r="G117" s="92" t="s">
        <v>224</v>
      </c>
      <c r="H117" s="222">
        <v>17565930.829999998</v>
      </c>
    </row>
    <row r="118" spans="1:9" ht="15">
      <c r="A118" s="447"/>
      <c r="B118" s="118"/>
      <c r="C118" s="93"/>
      <c r="D118" s="95" t="s">
        <v>753</v>
      </c>
      <c r="E118" s="48" t="s">
        <v>554</v>
      </c>
      <c r="F118" s="48"/>
      <c r="G118" s="92" t="s">
        <v>927</v>
      </c>
      <c r="H118" s="222">
        <v>8500000</v>
      </c>
    </row>
    <row r="119" spans="1:9" ht="15">
      <c r="A119" s="447"/>
      <c r="B119" s="118"/>
      <c r="C119" s="93"/>
      <c r="D119" s="95" t="s">
        <v>753</v>
      </c>
      <c r="E119" s="48" t="s">
        <v>555</v>
      </c>
      <c r="F119" s="48"/>
      <c r="G119" s="92" t="s">
        <v>1064</v>
      </c>
      <c r="H119" s="222">
        <v>4000000</v>
      </c>
    </row>
    <row r="120" spans="1:9" ht="15">
      <c r="A120" s="447"/>
      <c r="B120" s="118"/>
      <c r="C120" s="93"/>
      <c r="D120" s="95" t="s">
        <v>758</v>
      </c>
      <c r="E120" s="48" t="s">
        <v>999</v>
      </c>
      <c r="F120" s="48" t="s">
        <v>1310</v>
      </c>
      <c r="G120" s="92" t="s">
        <v>737</v>
      </c>
      <c r="H120" s="222">
        <v>165813058.69</v>
      </c>
    </row>
    <row r="121" spans="1:9" ht="15">
      <c r="A121" s="447"/>
      <c r="B121" s="118"/>
      <c r="C121" s="93"/>
      <c r="D121" s="112"/>
      <c r="E121" s="113"/>
      <c r="F121" s="113"/>
      <c r="G121" s="109"/>
      <c r="H121" s="449">
        <f>SUM(H97:H120)</f>
        <v>1155592994.5200002</v>
      </c>
      <c r="I121" s="110"/>
    </row>
    <row r="122" spans="1:9" ht="15">
      <c r="A122" s="447"/>
      <c r="B122" s="118"/>
      <c r="C122" s="93"/>
      <c r="D122" s="95"/>
      <c r="E122" s="48"/>
      <c r="F122" s="48"/>
      <c r="G122" s="94"/>
      <c r="H122" s="446"/>
      <c r="I122" s="110"/>
    </row>
    <row r="123" spans="1:9">
      <c r="A123" s="394" t="s">
        <v>989</v>
      </c>
      <c r="B123" s="91" t="s">
        <v>1183</v>
      </c>
      <c r="C123" s="93">
        <f>'D. Y.'!C22</f>
        <v>23111859.8904</v>
      </c>
      <c r="D123" s="95" t="s">
        <v>754</v>
      </c>
      <c r="E123" s="48" t="s">
        <v>756</v>
      </c>
      <c r="F123" s="48"/>
      <c r="G123" s="92" t="s">
        <v>703</v>
      </c>
      <c r="H123" s="222">
        <v>2311185.98</v>
      </c>
      <c r="I123" s="110"/>
    </row>
    <row r="124" spans="1:9">
      <c r="A124" s="394"/>
      <c r="B124" s="91"/>
      <c r="C124" s="93"/>
      <c r="D124" s="95" t="s">
        <v>754</v>
      </c>
      <c r="E124" s="48" t="s">
        <v>756</v>
      </c>
      <c r="F124" s="48"/>
      <c r="G124" s="92" t="s">
        <v>130</v>
      </c>
      <c r="H124" s="222">
        <v>14560471.73</v>
      </c>
      <c r="I124" s="110"/>
    </row>
    <row r="125" spans="1:9">
      <c r="A125" s="394"/>
      <c r="B125" s="91"/>
      <c r="C125" s="93"/>
      <c r="D125" s="95" t="s">
        <v>753</v>
      </c>
      <c r="E125" s="48" t="s">
        <v>553</v>
      </c>
      <c r="F125" s="48"/>
      <c r="G125" s="92" t="s">
        <v>704</v>
      </c>
      <c r="H125" s="222">
        <v>6240202.1699999999</v>
      </c>
      <c r="I125" s="110"/>
    </row>
    <row r="126" spans="1:9" ht="15.75" customHeight="1">
      <c r="A126" s="447"/>
      <c r="B126" s="118"/>
      <c r="C126" s="93"/>
      <c r="D126" s="112"/>
      <c r="E126" s="113"/>
      <c r="F126" s="113"/>
      <c r="G126" s="109"/>
      <c r="H126" s="449">
        <f>SUM(H123:H125)</f>
        <v>23111859.880000003</v>
      </c>
    </row>
    <row r="127" spans="1:9" ht="15.75" customHeight="1">
      <c r="A127" s="447"/>
      <c r="B127" s="118"/>
      <c r="C127" s="93"/>
      <c r="D127" s="95"/>
      <c r="E127" s="48"/>
      <c r="F127" s="95"/>
      <c r="G127" s="92"/>
      <c r="H127" s="446"/>
    </row>
    <row r="128" spans="1:9" ht="15.75" customHeight="1">
      <c r="A128" s="394" t="s">
        <v>1355</v>
      </c>
      <c r="B128" s="91" t="s">
        <v>1187</v>
      </c>
      <c r="C128" s="93">
        <f>'D. Y.'!C26</f>
        <v>57060715</v>
      </c>
      <c r="D128" s="95" t="s">
        <v>754</v>
      </c>
      <c r="E128" s="48" t="s">
        <v>1310</v>
      </c>
      <c r="F128" s="47"/>
      <c r="G128" s="40" t="s">
        <v>755</v>
      </c>
      <c r="H128" s="546">
        <v>16023542.92</v>
      </c>
    </row>
    <row r="129" spans="1:8" ht="15.75" customHeight="1">
      <c r="A129" s="394"/>
      <c r="B129" s="91"/>
      <c r="C129" s="93"/>
      <c r="D129" s="95" t="s">
        <v>753</v>
      </c>
      <c r="E129" s="48" t="s">
        <v>756</v>
      </c>
      <c r="F129" s="95"/>
      <c r="G129" s="92" t="s">
        <v>738</v>
      </c>
      <c r="H129" s="222">
        <v>41037172.079999998</v>
      </c>
    </row>
    <row r="130" spans="1:8" ht="15.75" customHeight="1">
      <c r="A130" s="394"/>
      <c r="B130" s="91"/>
      <c r="C130" s="93"/>
      <c r="D130" s="112"/>
      <c r="E130" s="113"/>
      <c r="F130" s="113"/>
      <c r="G130" s="109"/>
      <c r="H130" s="449">
        <f>SUM(H128:H129)</f>
        <v>57060715</v>
      </c>
    </row>
    <row r="131" spans="1:8" ht="15">
      <c r="A131" s="447"/>
      <c r="B131" s="118"/>
      <c r="C131" s="93"/>
      <c r="D131" s="95"/>
      <c r="E131" s="48"/>
      <c r="F131" s="95"/>
      <c r="G131" s="92"/>
      <c r="H131" s="222"/>
    </row>
    <row r="132" spans="1:8">
      <c r="A132" s="394" t="s">
        <v>1356</v>
      </c>
      <c r="B132" s="91" t="s">
        <v>1188</v>
      </c>
      <c r="C132" s="93">
        <f>'D. Y.'!C27</f>
        <v>626767668.29700005</v>
      </c>
      <c r="D132" s="95" t="s">
        <v>753</v>
      </c>
      <c r="E132" s="48" t="s">
        <v>1311</v>
      </c>
      <c r="F132" s="95"/>
      <c r="G132" s="92" t="s">
        <v>454</v>
      </c>
      <c r="H132" s="222">
        <v>574091501.35700011</v>
      </c>
    </row>
    <row r="133" spans="1:8">
      <c r="A133" s="394"/>
      <c r="B133" s="91"/>
      <c r="C133" s="93"/>
      <c r="D133" s="95" t="s">
        <v>754</v>
      </c>
      <c r="E133" s="48" t="s">
        <v>1310</v>
      </c>
      <c r="F133" s="95"/>
      <c r="G133" s="92" t="s">
        <v>755</v>
      </c>
      <c r="H133" s="222">
        <v>52676166.939999998</v>
      </c>
    </row>
    <row r="134" spans="1:8">
      <c r="A134" s="394"/>
      <c r="B134" s="91"/>
      <c r="C134" s="93"/>
      <c r="D134" s="112"/>
      <c r="E134" s="113"/>
      <c r="F134" s="113"/>
      <c r="G134" s="109"/>
      <c r="H134" s="449">
        <f>SUM(H132:H133)</f>
        <v>626767668.29700017</v>
      </c>
    </row>
    <row r="135" spans="1:8" ht="15">
      <c r="A135" s="447"/>
      <c r="B135" s="118"/>
      <c r="C135" s="93"/>
      <c r="D135" s="95"/>
      <c r="E135" s="48"/>
      <c r="F135" s="95"/>
      <c r="G135" s="92"/>
      <c r="H135" s="446"/>
    </row>
    <row r="136" spans="1:8" ht="27.75" customHeight="1">
      <c r="A136" s="394" t="s">
        <v>1357</v>
      </c>
      <c r="B136" s="91" t="s">
        <v>461</v>
      </c>
      <c r="C136" s="93">
        <f>'D. Y.'!C28</f>
        <v>27599040</v>
      </c>
      <c r="D136" s="95" t="s">
        <v>754</v>
      </c>
      <c r="E136" s="48" t="s">
        <v>1310</v>
      </c>
      <c r="F136" s="95"/>
      <c r="G136" s="92" t="s">
        <v>755</v>
      </c>
      <c r="H136" s="448">
        <v>2270187.67</v>
      </c>
    </row>
    <row r="137" spans="1:8" ht="27.75" customHeight="1">
      <c r="A137" s="394"/>
      <c r="B137" s="91"/>
      <c r="C137" s="93"/>
      <c r="D137" s="95" t="s">
        <v>753</v>
      </c>
      <c r="E137" s="48" t="s">
        <v>1310</v>
      </c>
      <c r="F137" s="47"/>
      <c r="G137" s="40" t="s">
        <v>306</v>
      </c>
      <c r="H137" s="222">
        <v>25328852.329999998</v>
      </c>
    </row>
    <row r="138" spans="1:8" ht="12.75" customHeight="1">
      <c r="A138" s="394"/>
      <c r="B138" s="91"/>
      <c r="C138" s="93"/>
      <c r="D138" s="112"/>
      <c r="E138" s="113"/>
      <c r="F138" s="113"/>
      <c r="G138" s="109"/>
      <c r="H138" s="449">
        <f>SUM(H136:H137)</f>
        <v>27599040</v>
      </c>
    </row>
    <row r="139" spans="1:8" ht="15.75" customHeight="1">
      <c r="A139" s="394"/>
      <c r="B139" s="91"/>
      <c r="C139" s="93"/>
      <c r="D139" s="95"/>
      <c r="E139" s="48"/>
      <c r="F139" s="47"/>
      <c r="G139" s="40"/>
      <c r="H139" s="446"/>
    </row>
    <row r="140" spans="1:8" ht="26.25" customHeight="1">
      <c r="A140" s="394" t="s">
        <v>1109</v>
      </c>
      <c r="B140" s="91" t="s">
        <v>1339</v>
      </c>
      <c r="C140" s="93">
        <f>'D. Y.'!C29</f>
        <v>24483339.199999999</v>
      </c>
      <c r="D140" s="95" t="s">
        <v>753</v>
      </c>
      <c r="E140" s="48" t="s">
        <v>346</v>
      </c>
      <c r="F140" s="47"/>
      <c r="G140" s="40" t="s">
        <v>547</v>
      </c>
      <c r="H140" s="446">
        <v>23128252.300000001</v>
      </c>
    </row>
    <row r="141" spans="1:8">
      <c r="A141" s="394"/>
      <c r="B141" s="91"/>
      <c r="C141" s="93"/>
      <c r="D141" s="95" t="s">
        <v>754</v>
      </c>
      <c r="E141" s="48" t="s">
        <v>1310</v>
      </c>
      <c r="F141" s="47"/>
      <c r="G141" s="40" t="s">
        <v>755</v>
      </c>
      <c r="H141" s="446">
        <v>1355086.9</v>
      </c>
    </row>
    <row r="142" spans="1:8" ht="12.75" customHeight="1">
      <c r="A142" s="394"/>
      <c r="B142" s="91"/>
      <c r="C142" s="93"/>
      <c r="D142" s="112"/>
      <c r="E142" s="113"/>
      <c r="F142" s="113"/>
      <c r="G142" s="109"/>
      <c r="H142" s="449">
        <f>SUM(H140:H141)</f>
        <v>24483339.199999999</v>
      </c>
    </row>
    <row r="143" spans="1:8" ht="15.75" customHeight="1">
      <c r="A143" s="397"/>
      <c r="B143" s="40"/>
      <c r="C143" s="47"/>
      <c r="D143" s="95"/>
      <c r="E143" s="48"/>
      <c r="F143" s="47"/>
      <c r="G143" s="40"/>
      <c r="H143" s="222"/>
    </row>
    <row r="144" spans="1:8" ht="30" customHeight="1">
      <c r="A144" s="394" t="s">
        <v>1360</v>
      </c>
      <c r="B144" s="91" t="s">
        <v>455</v>
      </c>
      <c r="C144" s="93">
        <f>'D. Y.'!C32</f>
        <v>20000000</v>
      </c>
      <c r="D144" s="95" t="s">
        <v>754</v>
      </c>
      <c r="E144" s="48" t="s">
        <v>1310</v>
      </c>
      <c r="F144" s="95"/>
      <c r="G144" s="92" t="s">
        <v>755</v>
      </c>
      <c r="H144" s="366">
        <v>20000000</v>
      </c>
    </row>
    <row r="145" spans="1:8" ht="15.75" customHeight="1">
      <c r="A145" s="397"/>
      <c r="B145" s="40"/>
      <c r="C145" s="93"/>
      <c r="D145" s="112"/>
      <c r="E145" s="113"/>
      <c r="F145" s="113"/>
      <c r="G145" s="109"/>
      <c r="H145" s="449">
        <f>SUM(H144:H144)</f>
        <v>20000000</v>
      </c>
    </row>
    <row r="146" spans="1:8" ht="15.75" customHeight="1">
      <c r="A146" s="463"/>
      <c r="B146" s="32"/>
      <c r="C146" s="93"/>
      <c r="D146" s="95"/>
      <c r="E146" s="48"/>
      <c r="F146" s="95"/>
      <c r="G146" s="49"/>
      <c r="H146" s="366"/>
    </row>
    <row r="147" spans="1:8">
      <c r="A147" s="394" t="s">
        <v>209</v>
      </c>
      <c r="B147" s="91" t="s">
        <v>713</v>
      </c>
      <c r="C147" s="93">
        <f>'D. Y.'!C34</f>
        <v>94037359.900000006</v>
      </c>
      <c r="D147" s="95" t="s">
        <v>754</v>
      </c>
      <c r="E147" s="48" t="s">
        <v>1310</v>
      </c>
      <c r="F147" s="95"/>
      <c r="G147" s="92" t="s">
        <v>755</v>
      </c>
      <c r="H147" s="366">
        <v>79000000</v>
      </c>
    </row>
    <row r="148" spans="1:8">
      <c r="A148" s="394"/>
      <c r="B148" s="91"/>
      <c r="C148" s="93"/>
      <c r="D148" s="95" t="s">
        <v>753</v>
      </c>
      <c r="E148" s="48" t="s">
        <v>1311</v>
      </c>
      <c r="F148" s="95"/>
      <c r="G148" s="92" t="s">
        <v>454</v>
      </c>
      <c r="H148" s="366">
        <v>13728822.529999999</v>
      </c>
    </row>
    <row r="149" spans="1:8">
      <c r="A149" s="394"/>
      <c r="B149" s="91"/>
      <c r="C149" s="93"/>
      <c r="D149" s="95" t="s">
        <v>753</v>
      </c>
      <c r="E149" s="48" t="s">
        <v>1312</v>
      </c>
      <c r="F149" s="95"/>
      <c r="G149" s="92" t="s">
        <v>44</v>
      </c>
      <c r="H149" s="366">
        <v>1308537.3700000001</v>
      </c>
    </row>
    <row r="150" spans="1:8" ht="15.75" customHeight="1">
      <c r="A150" s="394"/>
      <c r="B150" s="91"/>
      <c r="C150" s="93"/>
      <c r="D150" s="112"/>
      <c r="E150" s="113"/>
      <c r="F150" s="113"/>
      <c r="G150" s="109"/>
      <c r="H150" s="449">
        <f>SUM(H147:H149)</f>
        <v>94037359.900000006</v>
      </c>
    </row>
    <row r="151" spans="1:8" ht="15.75" customHeight="1">
      <c r="A151" s="463"/>
      <c r="B151" s="32"/>
      <c r="C151" s="93"/>
      <c r="D151" s="95"/>
      <c r="E151" s="48"/>
      <c r="F151" s="95"/>
      <c r="G151" s="49"/>
      <c r="H151" s="366"/>
    </row>
    <row r="152" spans="1:8">
      <c r="A152" s="394" t="s">
        <v>136</v>
      </c>
      <c r="B152" s="91" t="s">
        <v>714</v>
      </c>
      <c r="C152" s="93">
        <f>'D. Y.'!C37</f>
        <v>6332972.5</v>
      </c>
      <c r="D152" s="95" t="s">
        <v>753</v>
      </c>
      <c r="E152" s="48" t="s">
        <v>757</v>
      </c>
      <c r="F152" s="48"/>
      <c r="G152" s="92" t="s">
        <v>924</v>
      </c>
      <c r="H152" s="366">
        <v>1240666.3</v>
      </c>
    </row>
    <row r="153" spans="1:8">
      <c r="A153" s="394"/>
      <c r="B153" s="91"/>
      <c r="C153" s="93"/>
      <c r="D153" s="95" t="s">
        <v>753</v>
      </c>
      <c r="E153" s="48" t="s">
        <v>548</v>
      </c>
      <c r="F153" s="95"/>
      <c r="G153" s="49" t="s">
        <v>456</v>
      </c>
      <c r="H153" s="366">
        <v>5092306.2</v>
      </c>
    </row>
    <row r="154" spans="1:8" ht="15.75" customHeight="1">
      <c r="A154" s="394"/>
      <c r="B154" s="91"/>
      <c r="C154" s="93"/>
      <c r="D154" s="112"/>
      <c r="E154" s="113"/>
      <c r="F154" s="113"/>
      <c r="G154" s="109"/>
      <c r="H154" s="449">
        <f>SUM(H152:H153)</f>
        <v>6332972.5</v>
      </c>
    </row>
    <row r="155" spans="1:8" ht="15.75" customHeight="1">
      <c r="A155" s="463"/>
      <c r="B155" s="32"/>
      <c r="C155" s="93"/>
      <c r="D155" s="95"/>
      <c r="E155" s="48"/>
      <c r="F155" s="95"/>
      <c r="G155" s="49"/>
      <c r="H155" s="366"/>
    </row>
    <row r="156" spans="1:8" ht="24" customHeight="1">
      <c r="A156" s="394" t="s">
        <v>137</v>
      </c>
      <c r="B156" s="91" t="s">
        <v>715</v>
      </c>
      <c r="C156" s="93">
        <f>'D. Y.'!C38</f>
        <v>5752475</v>
      </c>
      <c r="D156" s="95" t="s">
        <v>754</v>
      </c>
      <c r="E156" s="48" t="s">
        <v>756</v>
      </c>
      <c r="F156" s="95"/>
      <c r="G156" s="92" t="s">
        <v>1065</v>
      </c>
      <c r="H156" s="366">
        <v>2818712.75</v>
      </c>
    </row>
    <row r="157" spans="1:8" ht="15.75" customHeight="1">
      <c r="A157" s="394"/>
      <c r="B157" s="91"/>
      <c r="C157" s="93"/>
      <c r="D157" s="95" t="s">
        <v>758</v>
      </c>
      <c r="E157" s="48" t="s">
        <v>36</v>
      </c>
      <c r="F157" s="95"/>
      <c r="G157" s="92" t="s">
        <v>1112</v>
      </c>
      <c r="H157" s="366">
        <v>2933762.25</v>
      </c>
    </row>
    <row r="158" spans="1:8" ht="15.75" customHeight="1">
      <c r="A158" s="463"/>
      <c r="B158" s="32"/>
      <c r="C158" s="93"/>
      <c r="D158" s="112"/>
      <c r="E158" s="113"/>
      <c r="F158" s="113"/>
      <c r="G158" s="109"/>
      <c r="H158" s="449">
        <f>SUM(H156:H157)</f>
        <v>5752475</v>
      </c>
    </row>
    <row r="159" spans="1:8" ht="15.75" customHeight="1">
      <c r="A159" s="463"/>
      <c r="B159" s="32"/>
      <c r="C159" s="93"/>
      <c r="D159" s="95"/>
      <c r="E159" s="48"/>
      <c r="F159" s="95"/>
      <c r="G159" s="49"/>
      <c r="H159" s="450"/>
    </row>
    <row r="160" spans="1:8" ht="15.75" customHeight="1">
      <c r="A160" s="463"/>
      <c r="B160" s="32"/>
      <c r="C160" s="93"/>
      <c r="D160" s="95"/>
      <c r="E160" s="48"/>
      <c r="F160" s="95"/>
      <c r="G160" s="49"/>
      <c r="H160" s="450"/>
    </row>
    <row r="161" spans="1:8" ht="15.75" customHeight="1">
      <c r="A161" s="394" t="s">
        <v>140</v>
      </c>
      <c r="B161" s="91" t="s">
        <v>716</v>
      </c>
      <c r="C161" s="93">
        <f>'D. Y.'!C44</f>
        <v>127072024</v>
      </c>
      <c r="D161" s="95" t="s">
        <v>758</v>
      </c>
      <c r="E161" s="48" t="s">
        <v>1311</v>
      </c>
      <c r="F161" s="48" t="s">
        <v>1310</v>
      </c>
      <c r="G161" s="49" t="s">
        <v>717</v>
      </c>
      <c r="H161" s="366">
        <v>23485633.34</v>
      </c>
    </row>
    <row r="162" spans="1:8" ht="29.25" customHeight="1">
      <c r="A162" s="394"/>
      <c r="B162" s="91" t="s">
        <v>718</v>
      </c>
      <c r="C162" s="93"/>
      <c r="D162" s="95" t="s">
        <v>758</v>
      </c>
      <c r="E162" s="48" t="s">
        <v>1311</v>
      </c>
      <c r="F162" s="48" t="s">
        <v>1310</v>
      </c>
      <c r="G162" s="49" t="s">
        <v>1230</v>
      </c>
      <c r="H162" s="448">
        <v>41349731.299999997</v>
      </c>
    </row>
    <row r="163" spans="1:8" ht="15.75" customHeight="1">
      <c r="A163" s="463"/>
      <c r="B163" s="32"/>
      <c r="C163" s="93"/>
      <c r="D163" s="95" t="s">
        <v>758</v>
      </c>
      <c r="E163" s="48" t="s">
        <v>1311</v>
      </c>
      <c r="F163" s="48" t="s">
        <v>1311</v>
      </c>
      <c r="G163" s="547" t="s">
        <v>1345</v>
      </c>
      <c r="H163" s="366">
        <v>22236659.359999999</v>
      </c>
    </row>
    <row r="164" spans="1:8" ht="15.75" customHeight="1">
      <c r="A164" s="463"/>
      <c r="B164" s="32"/>
      <c r="C164" s="93"/>
      <c r="D164" s="95" t="s">
        <v>758</v>
      </c>
      <c r="E164" s="48" t="s">
        <v>1311</v>
      </c>
      <c r="F164" s="48" t="s">
        <v>1312</v>
      </c>
      <c r="G164" s="49" t="s">
        <v>1379</v>
      </c>
      <c r="H164" s="366">
        <v>20000000</v>
      </c>
    </row>
    <row r="165" spans="1:8" ht="15.75" customHeight="1">
      <c r="A165" s="463"/>
      <c r="B165" s="32"/>
      <c r="C165" s="93"/>
      <c r="D165" s="95" t="s">
        <v>758</v>
      </c>
      <c r="E165" s="48" t="s">
        <v>1311</v>
      </c>
      <c r="F165" s="48" t="s">
        <v>756</v>
      </c>
      <c r="G165" s="49" t="s">
        <v>751</v>
      </c>
      <c r="H165" s="366">
        <v>20000000</v>
      </c>
    </row>
    <row r="166" spans="1:8" ht="15.75" customHeight="1">
      <c r="A166" s="463"/>
      <c r="B166" s="32"/>
      <c r="C166" s="93"/>
      <c r="D166" s="112"/>
      <c r="E166" s="113"/>
      <c r="F166" s="113"/>
      <c r="G166" s="109"/>
      <c r="H166" s="449">
        <f>SUM(H161:H165)</f>
        <v>127072024</v>
      </c>
    </row>
    <row r="167" spans="1:8" ht="15.75" customHeight="1">
      <c r="A167" s="463"/>
      <c r="B167" s="32"/>
      <c r="C167" s="93"/>
      <c r="D167" s="95"/>
      <c r="E167" s="48"/>
      <c r="F167" s="95"/>
      <c r="G167" s="92"/>
      <c r="H167" s="450"/>
    </row>
    <row r="168" spans="1:8" ht="30.75" customHeight="1">
      <c r="A168" s="541" t="s">
        <v>932</v>
      </c>
      <c r="B168" s="542" t="s">
        <v>933</v>
      </c>
      <c r="C168" s="543"/>
      <c r="D168" s="537" t="s">
        <v>758</v>
      </c>
      <c r="E168" s="538" t="s">
        <v>1310</v>
      </c>
      <c r="F168" s="537"/>
      <c r="G168" s="544" t="s">
        <v>241</v>
      </c>
      <c r="H168" s="539">
        <v>180000000</v>
      </c>
    </row>
    <row r="169" spans="1:8" ht="15.75" customHeight="1">
      <c r="A169" s="463"/>
      <c r="B169" s="32"/>
      <c r="C169" s="93"/>
      <c r="D169" s="112"/>
      <c r="E169" s="113"/>
      <c r="F169" s="112"/>
      <c r="G169" s="540"/>
      <c r="H169" s="464">
        <f>SUM(H168:H168)</f>
        <v>180000000</v>
      </c>
    </row>
    <row r="170" spans="1:8" s="35" customFormat="1" ht="15.75" customHeight="1">
      <c r="A170" s="394"/>
      <c r="B170" s="91"/>
      <c r="C170" s="93"/>
      <c r="D170" s="95"/>
      <c r="E170" s="48"/>
      <c r="F170" s="95"/>
      <c r="G170" s="92"/>
      <c r="H170" s="450"/>
    </row>
    <row r="171" spans="1:8" ht="26.25" customHeight="1">
      <c r="A171" s="394" t="s">
        <v>943</v>
      </c>
      <c r="B171" s="91" t="s">
        <v>719</v>
      </c>
      <c r="C171" s="93">
        <f>'D. Y.'!C46</f>
        <v>10955800</v>
      </c>
      <c r="D171" s="81" t="s">
        <v>753</v>
      </c>
      <c r="E171" s="48" t="s">
        <v>756</v>
      </c>
      <c r="F171" s="31"/>
      <c r="G171" s="517" t="s">
        <v>25</v>
      </c>
      <c r="H171" s="448">
        <v>1895245</v>
      </c>
    </row>
    <row r="172" spans="1:8" ht="15" customHeight="1">
      <c r="A172" s="394"/>
      <c r="B172" s="91"/>
      <c r="C172" s="93"/>
      <c r="D172" s="95" t="s">
        <v>753</v>
      </c>
      <c r="E172" s="48" t="s">
        <v>1312</v>
      </c>
      <c r="F172" s="95"/>
      <c r="G172" s="92" t="s">
        <v>1352</v>
      </c>
      <c r="H172" s="366">
        <v>9060555</v>
      </c>
    </row>
    <row r="173" spans="1:8">
      <c r="A173" s="397"/>
      <c r="B173" s="40"/>
      <c r="C173" s="93"/>
      <c r="D173" s="112"/>
      <c r="E173" s="113"/>
      <c r="F173" s="113"/>
      <c r="G173" s="109"/>
      <c r="H173" s="449">
        <f>SUM(H171:H172)</f>
        <v>10955800</v>
      </c>
    </row>
    <row r="174" spans="1:8" s="35" customFormat="1">
      <c r="A174" s="397"/>
      <c r="B174" s="40"/>
      <c r="C174" s="93"/>
      <c r="D174" s="95"/>
      <c r="E174" s="48"/>
      <c r="F174" s="48"/>
      <c r="G174" s="94"/>
      <c r="H174" s="446"/>
    </row>
    <row r="175" spans="1:8" s="35" customFormat="1" ht="28.5" customHeight="1">
      <c r="A175" s="541" t="s">
        <v>807</v>
      </c>
      <c r="B175" s="542" t="s">
        <v>720</v>
      </c>
      <c r="C175" s="543">
        <f>'D. Y.'!C50</f>
        <v>1100000000</v>
      </c>
      <c r="D175" s="537" t="s">
        <v>934</v>
      </c>
      <c r="E175" s="538" t="s">
        <v>1312</v>
      </c>
      <c r="F175" s="538"/>
      <c r="G175" s="536" t="s">
        <v>697</v>
      </c>
      <c r="H175" s="539">
        <v>300000000</v>
      </c>
    </row>
    <row r="176" spans="1:8" s="35" customFormat="1">
      <c r="A176" s="394"/>
      <c r="B176" s="91"/>
      <c r="C176" s="93"/>
      <c r="D176" s="95" t="s">
        <v>758</v>
      </c>
      <c r="E176" s="48" t="s">
        <v>36</v>
      </c>
      <c r="F176" s="48"/>
      <c r="G176" s="49" t="s">
        <v>696</v>
      </c>
      <c r="H176" s="366">
        <v>800000000</v>
      </c>
    </row>
    <row r="177" spans="1:9">
      <c r="A177" s="397"/>
      <c r="B177" s="40"/>
      <c r="C177" s="93"/>
      <c r="D177" s="112"/>
      <c r="E177" s="113"/>
      <c r="F177" s="113"/>
      <c r="G177" s="114"/>
      <c r="H177" s="449">
        <f>SUM(H175:H176)</f>
        <v>1100000000</v>
      </c>
    </row>
    <row r="178" spans="1:9">
      <c r="A178" s="397"/>
      <c r="B178" s="40"/>
      <c r="C178" s="93"/>
      <c r="D178" s="95"/>
      <c r="E178" s="48"/>
      <c r="F178" s="48"/>
      <c r="G178" s="49"/>
      <c r="H178" s="446"/>
    </row>
    <row r="179" spans="1:9">
      <c r="A179" s="397"/>
      <c r="B179" s="40"/>
      <c r="C179" s="93"/>
      <c r="D179" s="95"/>
      <c r="E179" s="48"/>
      <c r="F179" s="48"/>
      <c r="G179" s="49"/>
      <c r="H179" s="446"/>
    </row>
    <row r="180" spans="1:9">
      <c r="A180" s="465" t="s">
        <v>721</v>
      </c>
      <c r="B180" s="42"/>
      <c r="C180" s="96">
        <f>SUM(C8:C178)</f>
        <v>6626536283.0953217</v>
      </c>
      <c r="D180" s="97"/>
      <c r="E180" s="98"/>
      <c r="F180" s="99"/>
      <c r="G180" s="42"/>
      <c r="H180" s="464">
        <f>H67+H70+H78+H86+H90+H95+H121+H126+H130+H134+H138+H142+H145+H150+H154+H158+H166+H169+H173+H177+0.01</f>
        <v>6806536283.1017933</v>
      </c>
      <c r="I180" s="110"/>
    </row>
    <row r="181" spans="1:9" ht="13.5" thickBot="1">
      <c r="A181" s="466"/>
      <c r="B181" s="467"/>
      <c r="C181" s="468"/>
      <c r="D181" s="469"/>
      <c r="E181" s="455"/>
      <c r="F181" s="454"/>
      <c r="G181" s="467"/>
      <c r="H181" s="470"/>
    </row>
    <row r="182" spans="1:9" s="35" customFormat="1" ht="23.25" customHeight="1" thickBot="1">
      <c r="A182" s="583"/>
      <c r="B182" s="583"/>
      <c r="C182" s="583"/>
      <c r="D182" s="583"/>
      <c r="E182" s="583"/>
      <c r="F182" s="583"/>
      <c r="G182" s="583"/>
      <c r="H182" s="583"/>
    </row>
    <row r="183" spans="1:9" ht="39.75" customHeight="1" thickBot="1">
      <c r="A183" s="584" t="s">
        <v>749</v>
      </c>
      <c r="B183" s="585"/>
      <c r="C183" s="585"/>
      <c r="D183" s="585"/>
      <c r="E183" s="585"/>
      <c r="F183" s="585"/>
      <c r="G183" s="585"/>
      <c r="H183" s="586"/>
    </row>
    <row r="184" spans="1:9" ht="11.25" customHeight="1">
      <c r="A184" s="28"/>
      <c r="B184" s="28"/>
      <c r="C184" s="28"/>
      <c r="D184" s="28"/>
      <c r="E184" s="123"/>
      <c r="F184" s="28"/>
      <c r="G184" s="28"/>
      <c r="H184" s="28"/>
    </row>
    <row r="185" spans="1:9">
      <c r="A185" s="124"/>
      <c r="B185" s="52"/>
      <c r="C185" s="52"/>
      <c r="D185" s="52"/>
      <c r="E185" s="121"/>
      <c r="F185" s="52"/>
      <c r="G185" s="52"/>
      <c r="H185" s="125"/>
    </row>
    <row r="186" spans="1:9">
      <c r="A186" s="52"/>
      <c r="B186" s="52"/>
      <c r="C186" s="126"/>
      <c r="D186" s="126"/>
      <c r="E186" s="121"/>
      <c r="F186" s="126"/>
      <c r="G186" s="126"/>
      <c r="H186" s="126"/>
    </row>
    <row r="187" spans="1:9" ht="25.5" customHeight="1">
      <c r="A187" s="582" t="s">
        <v>147</v>
      </c>
      <c r="B187" s="582"/>
      <c r="C187" s="582"/>
      <c r="D187" s="126"/>
      <c r="E187" s="121"/>
      <c r="F187" s="126"/>
      <c r="G187" s="52"/>
      <c r="H187" s="126"/>
    </row>
    <row r="188" spans="1:9">
      <c r="A188" s="52"/>
      <c r="B188" s="52"/>
      <c r="C188" s="126"/>
      <c r="D188" s="126"/>
      <c r="E188" s="121"/>
      <c r="F188" s="126"/>
      <c r="G188" s="52"/>
      <c r="H188" s="126"/>
    </row>
    <row r="189" spans="1:9">
      <c r="G189" s="110"/>
    </row>
    <row r="190" spans="1:9">
      <c r="G190" s="110"/>
    </row>
  </sheetData>
  <mergeCells count="11">
    <mergeCell ref="A187:C187"/>
    <mergeCell ref="A182:H182"/>
    <mergeCell ref="A183:H183"/>
    <mergeCell ref="E6:E7"/>
    <mergeCell ref="F6:F7"/>
    <mergeCell ref="G6:G7"/>
    <mergeCell ref="H6:H7"/>
    <mergeCell ref="A6:A7"/>
    <mergeCell ref="B6:B7"/>
    <mergeCell ref="C6:C7"/>
    <mergeCell ref="D6:D7"/>
  </mergeCells>
  <phoneticPr fontId="6" type="noConversion"/>
  <printOptions horizontalCentered="1"/>
  <pageMargins left="0.39370078740157483" right="0.39370078740157483" top="0.39370078740157483" bottom="0.39370078740157483" header="0" footer="0"/>
  <pageSetup scale="70" orientation="landscape" r:id="rId1"/>
  <headerFooter alignWithMargins="0"/>
  <ignoredErrors>
    <ignoredError sqref="E55:E57 E22:E23 E52:E53 E43 E123 E78:E80 E86:E88 E90:E97 E138:E139 E134:E135 E121 E32:E33 E59 E63:E64 E130:E132 E9 E70:E76 E125:E127 E67:E68 E11:E1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dimension ref="A1:Q155"/>
  <sheetViews>
    <sheetView workbookViewId="0">
      <selection activeCell="N42" sqref="N42"/>
    </sheetView>
  </sheetViews>
  <sheetFormatPr baseColWidth="10" defaultRowHeight="12.75"/>
  <cols>
    <col min="1" max="1" width="21.5703125" customWidth="1"/>
    <col min="2" max="2" width="13.5703125" customWidth="1"/>
    <col min="3" max="3" width="12.85546875" customWidth="1"/>
    <col min="4" max="8" width="4.85546875" customWidth="1"/>
    <col min="9" max="9" width="4.140625" customWidth="1"/>
    <col min="10" max="10" width="13.140625" customWidth="1"/>
    <col min="11" max="11" width="9.42578125" customWidth="1"/>
    <col min="12" max="12" width="7.5703125" customWidth="1"/>
    <col min="13" max="16" width="4.42578125" customWidth="1"/>
    <col min="17" max="17" width="4.85546875" customWidth="1"/>
  </cols>
  <sheetData>
    <row r="1" spans="1:17" ht="15.75">
      <c r="A1" s="572" t="s">
        <v>443</v>
      </c>
      <c r="B1" s="572"/>
      <c r="C1" s="572"/>
      <c r="D1" s="572"/>
      <c r="E1" s="572"/>
      <c r="F1" s="572"/>
      <c r="G1" s="572"/>
      <c r="H1" s="572"/>
      <c r="I1" s="572"/>
      <c r="J1" s="572"/>
      <c r="K1" s="572"/>
      <c r="L1" s="572"/>
      <c r="M1" s="572"/>
      <c r="N1" s="572"/>
      <c r="O1" s="572"/>
      <c r="P1" s="572"/>
    </row>
    <row r="2" spans="1:17" ht="15.75">
      <c r="A2" s="572" t="s">
        <v>412</v>
      </c>
      <c r="B2" s="572"/>
      <c r="C2" s="572"/>
      <c r="D2" s="572"/>
      <c r="E2" s="572"/>
      <c r="F2" s="572"/>
      <c r="G2" s="572"/>
      <c r="H2" s="572"/>
      <c r="I2" s="572"/>
      <c r="J2" s="572"/>
      <c r="K2" s="572"/>
      <c r="L2" s="572"/>
      <c r="M2" s="572"/>
      <c r="N2" s="572"/>
      <c r="O2" s="572"/>
      <c r="P2" s="572"/>
    </row>
    <row r="3" spans="1:17" ht="18">
      <c r="A3" s="597" t="s">
        <v>413</v>
      </c>
      <c r="B3" s="597"/>
      <c r="C3" s="597"/>
      <c r="D3" s="597"/>
      <c r="E3" s="597"/>
      <c r="F3" s="597"/>
      <c r="G3" s="597"/>
      <c r="H3" s="597"/>
      <c r="I3" s="597"/>
      <c r="J3" s="597"/>
      <c r="K3" s="597"/>
      <c r="L3" s="597"/>
      <c r="M3" s="597"/>
      <c r="N3" s="597"/>
      <c r="O3" s="597"/>
      <c r="P3" s="597"/>
      <c r="Q3" s="199"/>
    </row>
    <row r="4" spans="1:17">
      <c r="A4" s="199"/>
      <c r="B4" s="525"/>
      <c r="C4" s="525"/>
      <c r="D4" s="525"/>
      <c r="E4" s="525"/>
      <c r="F4" s="525"/>
      <c r="G4" s="525"/>
      <c r="H4" s="525"/>
      <c r="I4" s="525"/>
      <c r="J4" s="525"/>
      <c r="K4" s="525"/>
      <c r="L4" s="525"/>
      <c r="M4" s="525"/>
      <c r="N4" s="525"/>
      <c r="O4" s="525"/>
      <c r="P4" s="525"/>
      <c r="Q4" s="199"/>
    </row>
    <row r="5" spans="1:17" ht="20.25">
      <c r="A5" s="200"/>
      <c r="B5" s="525"/>
      <c r="C5" s="525"/>
      <c r="D5" s="525"/>
      <c r="E5" s="525"/>
      <c r="F5" s="525"/>
      <c r="G5" s="525"/>
      <c r="H5" s="525"/>
      <c r="I5" s="525"/>
      <c r="J5" s="525"/>
      <c r="K5" s="525"/>
      <c r="L5" s="525"/>
      <c r="M5" s="525"/>
      <c r="N5" s="525"/>
      <c r="O5" s="525"/>
      <c r="P5" s="525"/>
      <c r="Q5" s="199"/>
    </row>
    <row r="6" spans="1:17" ht="13.5" thickBot="1">
      <c r="A6" s="525"/>
      <c r="B6" s="598" t="s">
        <v>414</v>
      </c>
      <c r="C6" s="598"/>
      <c r="D6" s="201"/>
      <c r="E6" s="599" t="s">
        <v>415</v>
      </c>
      <c r="F6" s="600"/>
      <c r="G6" s="600"/>
      <c r="H6" s="601"/>
      <c r="I6" s="525"/>
      <c r="J6" s="598" t="s">
        <v>416</v>
      </c>
      <c r="K6" s="598"/>
      <c r="L6" s="201"/>
      <c r="M6" s="201"/>
      <c r="N6" s="599" t="s">
        <v>415</v>
      </c>
      <c r="O6" s="600"/>
      <c r="P6" s="600"/>
      <c r="Q6" s="601"/>
    </row>
    <row r="7" spans="1:17" ht="13.5" thickBot="1">
      <c r="A7" s="616" t="s">
        <v>417</v>
      </c>
      <c r="B7" s="618" t="s">
        <v>401</v>
      </c>
      <c r="C7" s="602" t="s">
        <v>115</v>
      </c>
      <c r="D7" s="606" t="s">
        <v>418</v>
      </c>
      <c r="E7" s="602" t="s">
        <v>754</v>
      </c>
      <c r="F7" s="602" t="s">
        <v>753</v>
      </c>
      <c r="G7" s="602" t="s">
        <v>758</v>
      </c>
      <c r="H7" s="602" t="s">
        <v>419</v>
      </c>
      <c r="I7" s="202"/>
      <c r="J7" s="602" t="s">
        <v>401</v>
      </c>
      <c r="K7" s="605" t="s">
        <v>115</v>
      </c>
      <c r="L7" s="605"/>
      <c r="M7" s="606" t="s">
        <v>418</v>
      </c>
      <c r="N7" s="602" t="s">
        <v>754</v>
      </c>
      <c r="O7" s="602" t="s">
        <v>753</v>
      </c>
      <c r="P7" s="602" t="s">
        <v>758</v>
      </c>
      <c r="Q7" s="602" t="s">
        <v>419</v>
      </c>
    </row>
    <row r="8" spans="1:17" ht="34.5" thickBot="1">
      <c r="A8" s="617"/>
      <c r="B8" s="619"/>
      <c r="C8" s="603"/>
      <c r="D8" s="607"/>
      <c r="E8" s="603"/>
      <c r="F8" s="603"/>
      <c r="G8" s="603"/>
      <c r="H8" s="603"/>
      <c r="I8" s="202"/>
      <c r="J8" s="603"/>
      <c r="K8" s="203" t="s">
        <v>538</v>
      </c>
      <c r="L8" s="204" t="s">
        <v>539</v>
      </c>
      <c r="M8" s="607"/>
      <c r="N8" s="603"/>
      <c r="O8" s="603"/>
      <c r="P8" s="603"/>
      <c r="Q8" s="603"/>
    </row>
    <row r="9" spans="1:17">
      <c r="A9" s="525"/>
      <c r="B9" s="525"/>
      <c r="C9" s="525"/>
      <c r="D9" s="525"/>
      <c r="E9" s="525"/>
      <c r="F9" s="525"/>
      <c r="G9" s="525"/>
      <c r="H9" s="525"/>
      <c r="I9" s="525"/>
      <c r="J9" s="525"/>
      <c r="K9" s="525"/>
      <c r="L9" s="525"/>
      <c r="M9" s="525"/>
      <c r="N9" s="525"/>
      <c r="O9" s="525"/>
      <c r="P9" s="525"/>
      <c r="Q9" s="525"/>
    </row>
    <row r="10" spans="1:17">
      <c r="A10" s="526" t="s">
        <v>1252</v>
      </c>
      <c r="B10" s="527">
        <v>4</v>
      </c>
      <c r="C10" s="527">
        <v>0</v>
      </c>
      <c r="D10" s="528">
        <f>(B10+C10)-(E10+F10+G10+H10)</f>
        <v>0</v>
      </c>
      <c r="E10" s="527">
        <v>1</v>
      </c>
      <c r="F10" s="527">
        <v>1</v>
      </c>
      <c r="G10" s="527">
        <v>2</v>
      </c>
      <c r="H10" s="527">
        <v>0</v>
      </c>
      <c r="I10" s="529"/>
      <c r="J10" s="527">
        <v>1</v>
      </c>
      <c r="K10" s="527"/>
      <c r="L10" s="527"/>
      <c r="M10" s="528">
        <f>(J10+K10+L10)-(N10+O10+P10+Q10)</f>
        <v>0</v>
      </c>
      <c r="N10" s="527">
        <v>1</v>
      </c>
      <c r="O10" s="527"/>
      <c r="P10" s="527"/>
      <c r="Q10" s="527"/>
    </row>
    <row r="11" spans="1:17">
      <c r="A11" s="526"/>
      <c r="B11" s="529"/>
      <c r="C11" s="529"/>
      <c r="D11" s="529"/>
      <c r="E11" s="529"/>
      <c r="F11" s="529"/>
      <c r="G11" s="529"/>
      <c r="H11" s="529" t="s">
        <v>727</v>
      </c>
      <c r="I11" s="529"/>
      <c r="J11" s="529"/>
      <c r="K11" s="529"/>
      <c r="L11" s="529"/>
      <c r="M11" s="529"/>
      <c r="N11" s="529"/>
      <c r="O11" s="529"/>
      <c r="P11" s="529"/>
      <c r="Q11" s="529"/>
    </row>
    <row r="12" spans="1:17">
      <c r="A12" s="526" t="s">
        <v>1253</v>
      </c>
      <c r="B12" s="527">
        <v>29</v>
      </c>
      <c r="C12" s="527">
        <v>3</v>
      </c>
      <c r="D12" s="528">
        <f>(B12+C12)-(E12+F12+G12+H12)</f>
        <v>0</v>
      </c>
      <c r="E12" s="527">
        <v>14</v>
      </c>
      <c r="F12" s="527">
        <v>9</v>
      </c>
      <c r="G12" s="527">
        <v>9</v>
      </c>
      <c r="H12" s="527">
        <v>0</v>
      </c>
      <c r="I12" s="529"/>
      <c r="J12" s="527">
        <v>8</v>
      </c>
      <c r="K12" s="527">
        <v>1</v>
      </c>
      <c r="L12" s="527">
        <v>0</v>
      </c>
      <c r="M12" s="528">
        <f>(J12+K12+L12)-(N12+O12+P12+Q12)</f>
        <v>0</v>
      </c>
      <c r="N12" s="527">
        <v>9</v>
      </c>
      <c r="O12" s="527"/>
      <c r="P12" s="527"/>
      <c r="Q12" s="527"/>
    </row>
    <row r="13" spans="1:17">
      <c r="A13" s="526"/>
      <c r="B13" s="529"/>
      <c r="C13" s="529"/>
      <c r="D13" s="529"/>
      <c r="E13" s="529"/>
      <c r="F13" s="529"/>
      <c r="G13" s="529"/>
      <c r="H13" s="529"/>
      <c r="I13" s="529"/>
      <c r="J13" s="529"/>
      <c r="K13" s="529"/>
      <c r="L13" s="529"/>
      <c r="M13" s="529"/>
      <c r="N13" s="529"/>
      <c r="O13" s="529"/>
      <c r="P13" s="529"/>
      <c r="Q13" s="529"/>
    </row>
    <row r="14" spans="1:17">
      <c r="A14" s="526" t="s">
        <v>1254</v>
      </c>
      <c r="B14" s="527">
        <v>29</v>
      </c>
      <c r="C14" s="527">
        <v>2</v>
      </c>
      <c r="D14" s="528">
        <f>(B14+C14)-(E14+F14+G14+H14)</f>
        <v>0</v>
      </c>
      <c r="E14" s="527">
        <v>23</v>
      </c>
      <c r="F14" s="527">
        <v>4</v>
      </c>
      <c r="G14" s="527">
        <v>4</v>
      </c>
      <c r="H14" s="527">
        <v>0</v>
      </c>
      <c r="I14" s="529"/>
      <c r="J14" s="527">
        <v>8</v>
      </c>
      <c r="K14" s="527">
        <v>1</v>
      </c>
      <c r="L14" s="527">
        <v>0</v>
      </c>
      <c r="M14" s="528">
        <f>(J14+K14+L14)-(N14+O14+P14+Q14)</f>
        <v>0</v>
      </c>
      <c r="N14" s="527">
        <v>9</v>
      </c>
      <c r="O14" s="527"/>
      <c r="P14" s="527"/>
      <c r="Q14" s="527"/>
    </row>
    <row r="15" spans="1:17" s="9" customFormat="1">
      <c r="A15" s="526"/>
      <c r="B15" s="529" t="s">
        <v>727</v>
      </c>
      <c r="C15" s="529"/>
      <c r="D15" s="529"/>
      <c r="E15" s="529"/>
      <c r="F15" s="529"/>
      <c r="G15" s="529"/>
      <c r="H15" s="529"/>
      <c r="I15" s="529"/>
      <c r="J15" s="529"/>
      <c r="K15" s="529"/>
      <c r="L15" s="529"/>
      <c r="M15" s="529"/>
      <c r="N15" s="529"/>
      <c r="O15" s="529"/>
      <c r="P15" s="529"/>
      <c r="Q15" s="529"/>
    </row>
    <row r="16" spans="1:17">
      <c r="A16" s="526" t="s">
        <v>1255</v>
      </c>
      <c r="B16" s="527">
        <v>6</v>
      </c>
      <c r="C16" s="527">
        <v>0</v>
      </c>
      <c r="D16" s="528">
        <f>(B16+C16)-(E16+F16+G16+H16)</f>
        <v>0</v>
      </c>
      <c r="E16" s="527">
        <v>5</v>
      </c>
      <c r="F16" s="527">
        <v>0</v>
      </c>
      <c r="G16" s="527">
        <v>1</v>
      </c>
      <c r="H16" s="527">
        <v>0</v>
      </c>
      <c r="I16" s="529"/>
      <c r="J16" s="527">
        <v>3</v>
      </c>
      <c r="K16" s="527">
        <v>1</v>
      </c>
      <c r="L16" s="527">
        <v>0</v>
      </c>
      <c r="M16" s="528">
        <f>(J16+K16+L16)-(N16+O16+P16+Q16)</f>
        <v>0</v>
      </c>
      <c r="N16" s="527">
        <v>4</v>
      </c>
      <c r="O16" s="527"/>
      <c r="P16" s="527"/>
      <c r="Q16" s="527"/>
    </row>
    <row r="17" spans="1:17">
      <c r="A17" s="526"/>
      <c r="B17" s="529"/>
      <c r="C17" s="529"/>
      <c r="D17" s="529"/>
      <c r="E17" s="529"/>
      <c r="F17" s="529"/>
      <c r="G17" s="529"/>
      <c r="H17" s="529"/>
      <c r="I17" s="529"/>
      <c r="J17" s="529"/>
      <c r="K17" s="529"/>
      <c r="L17" s="529"/>
      <c r="M17" s="529"/>
      <c r="N17" s="529"/>
      <c r="O17" s="529"/>
      <c r="P17" s="529"/>
      <c r="Q17" s="529"/>
    </row>
    <row r="18" spans="1:17">
      <c r="A18" s="526" t="s">
        <v>1256</v>
      </c>
      <c r="B18" s="527">
        <v>98</v>
      </c>
      <c r="C18" s="527">
        <v>0</v>
      </c>
      <c r="D18" s="528">
        <f>(B18+C18)-(E18+F18+G18+H18)</f>
        <v>0</v>
      </c>
      <c r="E18" s="527">
        <v>0</v>
      </c>
      <c r="F18" s="527">
        <v>96</v>
      </c>
      <c r="G18" s="527">
        <v>2</v>
      </c>
      <c r="H18" s="527">
        <v>0</v>
      </c>
      <c r="I18" s="529"/>
      <c r="J18" s="527">
        <v>8</v>
      </c>
      <c r="K18" s="527">
        <v>2</v>
      </c>
      <c r="L18" s="527">
        <v>0</v>
      </c>
      <c r="M18" s="528">
        <f>(J18+K18+L18)-(N18+O18+P18+Q18)</f>
        <v>0</v>
      </c>
      <c r="N18" s="527">
        <v>10</v>
      </c>
      <c r="O18" s="527"/>
      <c r="P18" s="527"/>
      <c r="Q18" s="527"/>
    </row>
    <row r="19" spans="1:17" ht="13.5" thickBot="1">
      <c r="A19" s="530"/>
      <c r="B19" s="525"/>
      <c r="C19" s="525"/>
      <c r="D19" s="525"/>
      <c r="E19" s="525"/>
      <c r="F19" s="525"/>
      <c r="G19" s="525"/>
      <c r="H19" s="525"/>
      <c r="I19" s="525"/>
      <c r="J19" s="525"/>
      <c r="K19" s="525"/>
      <c r="L19" s="525"/>
      <c r="M19" s="525"/>
      <c r="N19" s="525"/>
      <c r="O19" s="525"/>
      <c r="P19" s="525"/>
      <c r="Q19" s="525"/>
    </row>
    <row r="20" spans="1:17" ht="15.75" thickBot="1">
      <c r="A20" s="205" t="s">
        <v>3</v>
      </c>
      <c r="B20" s="206">
        <f>SUM(B10:B19)</f>
        <v>166</v>
      </c>
      <c r="C20" s="207">
        <f>SUM(C10:C18)</f>
        <v>5</v>
      </c>
      <c r="D20" s="208">
        <f>(B20+C20)-(E20+F20+G20+H20)</f>
        <v>0</v>
      </c>
      <c r="E20" s="206">
        <f>SUM(E10:E18)</f>
        <v>43</v>
      </c>
      <c r="F20" s="207">
        <f>SUM(F10:F18)</f>
        <v>110</v>
      </c>
      <c r="G20" s="207">
        <f>SUM(G10:G18)</f>
        <v>18</v>
      </c>
      <c r="H20" s="207">
        <f>SUM(H10:H18)</f>
        <v>0</v>
      </c>
      <c r="I20" s="209"/>
      <c r="J20" s="206">
        <f>SUM(J10:J18)</f>
        <v>28</v>
      </c>
      <c r="K20" s="207">
        <f>SUM(K10:K18)</f>
        <v>5</v>
      </c>
      <c r="L20" s="207">
        <f>SUM(L10:L18)</f>
        <v>0</v>
      </c>
      <c r="M20" s="210">
        <f>(J20+K20+L20)-(N20+O20+P20+Q20)</f>
        <v>0</v>
      </c>
      <c r="N20" s="206">
        <f>SUM(N10:N18)</f>
        <v>33</v>
      </c>
      <c r="O20" s="207">
        <f>SUM(O10:O18)</f>
        <v>0</v>
      </c>
      <c r="P20" s="207">
        <f>SUM(P10:P18)</f>
        <v>0</v>
      </c>
      <c r="Q20" s="207">
        <f>SUM(Q10:Q18)</f>
        <v>0</v>
      </c>
    </row>
    <row r="21" spans="1:17">
      <c r="A21" s="525"/>
      <c r="B21" s="525"/>
      <c r="C21" s="525"/>
      <c r="D21" s="525"/>
      <c r="E21" s="525"/>
      <c r="F21" s="525"/>
      <c r="G21" s="525"/>
      <c r="H21" s="525"/>
      <c r="I21" s="525"/>
      <c r="J21" s="525"/>
      <c r="K21" s="525"/>
      <c r="L21" s="525"/>
      <c r="M21" s="525"/>
      <c r="N21" s="525"/>
      <c r="O21" s="525"/>
      <c r="P21" s="525"/>
      <c r="Q21" s="199"/>
    </row>
    <row r="22" spans="1:17" ht="13.5" thickBot="1">
      <c r="A22" s="525"/>
      <c r="B22" s="525"/>
      <c r="C22" s="525"/>
      <c r="D22" s="525"/>
      <c r="E22" s="525"/>
      <c r="F22" s="525"/>
      <c r="G22" s="525"/>
      <c r="H22" s="525"/>
      <c r="I22" s="525"/>
      <c r="J22" s="525"/>
      <c r="K22" s="525"/>
      <c r="L22" s="525"/>
      <c r="M22" s="525"/>
      <c r="N22" s="525"/>
      <c r="O22" s="525"/>
      <c r="P22" s="525"/>
      <c r="Q22" s="199"/>
    </row>
    <row r="23" spans="1:17" ht="13.5" thickBot="1">
      <c r="A23" s="211" t="s">
        <v>1257</v>
      </c>
      <c r="B23" s="212"/>
      <c r="C23" s="213"/>
      <c r="D23" s="214"/>
      <c r="E23" s="525"/>
      <c r="F23" s="211" t="s">
        <v>1258</v>
      </c>
      <c r="G23" s="212"/>
      <c r="H23" s="531"/>
      <c r="I23" s="531"/>
      <c r="J23" s="531"/>
      <c r="K23" s="531"/>
      <c r="L23" s="531"/>
      <c r="M23" s="213"/>
      <c r="N23" s="525"/>
      <c r="O23" s="525"/>
      <c r="P23" s="525"/>
      <c r="Q23" s="199"/>
    </row>
    <row r="24" spans="1:17">
      <c r="A24" s="525" t="s">
        <v>1259</v>
      </c>
      <c r="B24" s="525"/>
      <c r="C24" s="525">
        <f>B20+J20</f>
        <v>194</v>
      </c>
      <c r="D24" s="525"/>
      <c r="E24" s="525"/>
      <c r="F24" s="525" t="s">
        <v>1260</v>
      </c>
      <c r="G24" s="525"/>
      <c r="H24" s="525"/>
      <c r="I24" s="525"/>
      <c r="J24" s="525"/>
      <c r="K24" s="525"/>
      <c r="L24" s="525"/>
      <c r="M24" s="525">
        <f>E20+N20</f>
        <v>76</v>
      </c>
      <c r="N24" s="525"/>
      <c r="O24" s="525"/>
      <c r="P24" s="525"/>
      <c r="Q24" s="199"/>
    </row>
    <row r="25" spans="1:17">
      <c r="A25" s="525" t="s">
        <v>1261</v>
      </c>
      <c r="B25" s="525"/>
      <c r="C25" s="525">
        <f>C20+K20+L20</f>
        <v>10</v>
      </c>
      <c r="D25" s="525"/>
      <c r="E25" s="525"/>
      <c r="F25" s="525" t="s">
        <v>1262</v>
      </c>
      <c r="G25" s="525"/>
      <c r="H25" s="525"/>
      <c r="I25" s="525"/>
      <c r="J25" s="525"/>
      <c r="K25" s="525"/>
      <c r="L25" s="525"/>
      <c r="M25" s="525">
        <f>F20+O20</f>
        <v>110</v>
      </c>
      <c r="N25" s="525"/>
      <c r="O25" s="525"/>
      <c r="P25" s="525"/>
      <c r="Q25" s="199"/>
    </row>
    <row r="26" spans="1:17">
      <c r="A26" s="525" t="s">
        <v>1381</v>
      </c>
      <c r="B26" s="525"/>
      <c r="C26" s="525">
        <f>B20+C20</f>
        <v>171</v>
      </c>
      <c r="D26" s="525"/>
      <c r="E26" s="525"/>
      <c r="F26" s="525" t="s">
        <v>1382</v>
      </c>
      <c r="G26" s="525"/>
      <c r="H26" s="525"/>
      <c r="I26" s="525"/>
      <c r="J26" s="525"/>
      <c r="K26" s="525"/>
      <c r="L26" s="525"/>
      <c r="M26" s="525">
        <f>G20+P20</f>
        <v>18</v>
      </c>
      <c r="N26" s="525"/>
      <c r="O26" s="525"/>
      <c r="P26" s="525"/>
      <c r="Q26" s="199"/>
    </row>
    <row r="27" spans="1:17" ht="13.5" thickBot="1">
      <c r="A27" s="525" t="s">
        <v>1383</v>
      </c>
      <c r="B27" s="525"/>
      <c r="C27" s="525">
        <f>J20+K20+L20</f>
        <v>33</v>
      </c>
      <c r="D27" s="525"/>
      <c r="E27" s="525"/>
      <c r="F27" s="525" t="s">
        <v>1384</v>
      </c>
      <c r="G27" s="525"/>
      <c r="H27" s="525"/>
      <c r="I27" s="525"/>
      <c r="J27" s="525"/>
      <c r="K27" s="525"/>
      <c r="L27" s="525"/>
      <c r="M27" s="525">
        <f>H20+Q20</f>
        <v>0</v>
      </c>
      <c r="N27" s="525"/>
      <c r="O27" s="525"/>
      <c r="P27" s="525"/>
      <c r="Q27" s="199"/>
    </row>
    <row r="28" spans="1:17" ht="13.5" thickBot="1">
      <c r="A28" s="211" t="s">
        <v>1385</v>
      </c>
      <c r="B28" s="212"/>
      <c r="C28" s="213">
        <f>B20+C20+J20+K20+L20</f>
        <v>204</v>
      </c>
      <c r="D28" s="214"/>
      <c r="E28" s="525"/>
      <c r="F28" s="211" t="s">
        <v>1385</v>
      </c>
      <c r="G28" s="212"/>
      <c r="H28" s="531"/>
      <c r="I28" s="531"/>
      <c r="J28" s="531"/>
      <c r="K28" s="531"/>
      <c r="L28" s="531"/>
      <c r="M28" s="213">
        <f>SUM(M24:M27)</f>
        <v>204</v>
      </c>
      <c r="N28" s="525"/>
      <c r="O28" s="525"/>
      <c r="P28" s="525"/>
      <c r="Q28" s="199"/>
    </row>
    <row r="29" spans="1:17">
      <c r="A29" s="214"/>
      <c r="B29" s="214"/>
      <c r="C29" s="214"/>
      <c r="D29" s="214"/>
      <c r="E29" s="525"/>
      <c r="F29" s="525"/>
      <c r="G29" s="525"/>
      <c r="H29" s="525"/>
      <c r="I29" s="525"/>
      <c r="J29" s="525"/>
      <c r="K29" s="525"/>
      <c r="L29" s="525"/>
      <c r="M29" s="525"/>
      <c r="N29" s="525"/>
      <c r="O29" s="525"/>
      <c r="P29" s="525"/>
      <c r="Q29" s="199"/>
    </row>
    <row r="30" spans="1:17">
      <c r="A30" s="214"/>
      <c r="B30" s="214"/>
      <c r="C30" s="214"/>
      <c r="D30" s="214"/>
      <c r="E30" s="525"/>
      <c r="F30" s="525"/>
      <c r="G30" s="525"/>
      <c r="H30" s="525"/>
      <c r="I30" s="525"/>
      <c r="J30" s="525"/>
      <c r="K30" s="525"/>
      <c r="L30" s="525"/>
      <c r="M30" s="525"/>
      <c r="N30" s="525"/>
      <c r="O30" s="525"/>
      <c r="P30" s="525"/>
      <c r="Q30" s="199"/>
    </row>
    <row r="31" spans="1:17">
      <c r="A31" s="214"/>
      <c r="B31" s="214"/>
      <c r="C31" s="214"/>
      <c r="D31" s="214"/>
      <c r="E31" s="525"/>
      <c r="F31" s="525"/>
      <c r="G31" s="525"/>
      <c r="H31" s="525"/>
      <c r="I31" s="525"/>
      <c r="J31" s="525"/>
      <c r="K31" s="525"/>
      <c r="L31" s="525"/>
      <c r="M31" s="525"/>
      <c r="N31" s="525"/>
      <c r="O31" s="525"/>
      <c r="P31" s="525"/>
      <c r="Q31" s="199"/>
    </row>
    <row r="32" spans="1:17">
      <c r="A32" s="214"/>
      <c r="B32" s="214"/>
      <c r="C32" s="214"/>
      <c r="D32" s="214"/>
      <c r="E32" s="525"/>
      <c r="F32" s="525"/>
      <c r="G32" s="525"/>
      <c r="H32" s="525"/>
      <c r="I32" s="525"/>
      <c r="J32" s="525"/>
      <c r="K32" s="525"/>
      <c r="L32" s="525"/>
      <c r="M32" s="525"/>
      <c r="N32" s="525"/>
      <c r="O32" s="525"/>
      <c r="P32" s="525"/>
      <c r="Q32" s="199"/>
    </row>
    <row r="33" spans="1:17">
      <c r="A33" s="214"/>
      <c r="B33" s="214"/>
      <c r="C33" s="214"/>
      <c r="D33" s="214"/>
      <c r="E33" s="525"/>
      <c r="F33" s="525"/>
      <c r="G33" s="525"/>
      <c r="H33" s="525"/>
      <c r="I33" s="525"/>
      <c r="J33" s="525"/>
      <c r="K33" s="525"/>
      <c r="L33" s="525"/>
      <c r="M33" s="525"/>
      <c r="N33" s="525"/>
      <c r="O33" s="525"/>
      <c r="P33" s="525"/>
      <c r="Q33" s="199"/>
    </row>
    <row r="34" spans="1:17">
      <c r="A34" s="525"/>
      <c r="B34" s="525"/>
      <c r="C34" s="525"/>
      <c r="D34" s="525"/>
      <c r="E34" s="525"/>
      <c r="F34" s="525"/>
      <c r="G34" s="525"/>
      <c r="H34" s="525"/>
      <c r="I34" s="525"/>
      <c r="J34" s="525"/>
      <c r="K34" s="525"/>
      <c r="L34" s="525"/>
      <c r="M34" s="525"/>
      <c r="N34" s="525"/>
      <c r="O34" s="525"/>
      <c r="P34" s="525"/>
      <c r="Q34" s="199"/>
    </row>
    <row r="35" spans="1:17">
      <c r="A35" s="525"/>
      <c r="B35" s="525"/>
      <c r="C35" s="525"/>
      <c r="D35" s="525"/>
      <c r="E35" s="525"/>
      <c r="F35" s="525"/>
      <c r="G35" s="525"/>
      <c r="H35" s="525"/>
      <c r="I35" s="525"/>
      <c r="J35" s="525"/>
      <c r="K35" s="525"/>
      <c r="L35" s="525"/>
      <c r="M35" s="525"/>
      <c r="N35" s="525"/>
      <c r="O35" s="525"/>
      <c r="P35" s="525"/>
      <c r="Q35" s="199"/>
    </row>
    <row r="36" spans="1:17">
      <c r="A36" s="525"/>
      <c r="B36" s="525"/>
      <c r="C36" s="525"/>
      <c r="D36" s="525"/>
      <c r="E36" s="525"/>
      <c r="F36" s="525"/>
      <c r="G36" s="525"/>
      <c r="H36" s="525"/>
      <c r="I36" s="525"/>
      <c r="J36" s="525"/>
      <c r="K36" s="525"/>
      <c r="L36" s="525"/>
      <c r="M36" s="525"/>
      <c r="N36" s="525"/>
      <c r="O36" s="525"/>
      <c r="P36" s="525"/>
      <c r="Q36" s="199"/>
    </row>
    <row r="37" spans="1:17">
      <c r="A37" s="525"/>
      <c r="B37" s="525"/>
      <c r="C37" s="525"/>
      <c r="D37" s="525"/>
      <c r="E37" s="525"/>
      <c r="F37" s="525"/>
      <c r="G37" s="525"/>
      <c r="H37" s="525"/>
      <c r="I37" s="525"/>
      <c r="J37" s="525"/>
      <c r="K37" s="525"/>
      <c r="L37" s="525"/>
      <c r="M37" s="525"/>
      <c r="N37" s="525"/>
      <c r="O37" s="525"/>
      <c r="P37" s="525"/>
      <c r="Q37" s="199"/>
    </row>
    <row r="38" spans="1:17">
      <c r="A38" s="525"/>
      <c r="B38" s="525"/>
      <c r="C38" s="525"/>
      <c r="D38" s="525"/>
      <c r="E38" s="525"/>
      <c r="F38" s="525"/>
      <c r="G38" s="525"/>
      <c r="H38" s="525"/>
      <c r="I38" s="525"/>
      <c r="J38" s="525"/>
      <c r="K38" s="525"/>
      <c r="L38" s="525"/>
      <c r="M38" s="525"/>
      <c r="N38" s="525"/>
      <c r="O38" s="525"/>
      <c r="P38" s="525"/>
      <c r="Q38" s="199"/>
    </row>
    <row r="39" spans="1:17">
      <c r="A39" s="525"/>
      <c r="B39" s="525"/>
      <c r="C39" s="525"/>
      <c r="D39" s="525"/>
      <c r="E39" s="525"/>
      <c r="F39" s="525"/>
      <c r="G39" s="525"/>
      <c r="H39" s="525"/>
      <c r="I39" s="525"/>
      <c r="J39" s="525"/>
      <c r="K39" s="525"/>
      <c r="L39" s="525"/>
      <c r="M39" s="525"/>
      <c r="N39" s="525"/>
      <c r="O39" s="525"/>
      <c r="P39" s="525"/>
      <c r="Q39" s="199"/>
    </row>
    <row r="40" spans="1:17">
      <c r="A40" s="525"/>
      <c r="B40" s="525"/>
      <c r="C40" s="525"/>
      <c r="D40" s="525"/>
      <c r="E40" s="525"/>
      <c r="F40" s="525"/>
      <c r="G40" s="525"/>
      <c r="H40" s="525"/>
      <c r="I40" s="525"/>
      <c r="J40" s="525"/>
      <c r="K40" s="525"/>
      <c r="L40" s="525"/>
      <c r="M40" s="525"/>
      <c r="N40" s="525"/>
      <c r="O40" s="525"/>
      <c r="P40" s="525"/>
      <c r="Q40" s="199"/>
    </row>
    <row r="41" spans="1:17">
      <c r="A41" s="525"/>
      <c r="B41" s="525"/>
      <c r="C41" s="525"/>
      <c r="D41" s="525"/>
      <c r="E41" s="525"/>
      <c r="F41" s="525"/>
      <c r="G41" s="525"/>
      <c r="H41" s="525"/>
      <c r="I41" s="525"/>
      <c r="J41" s="525"/>
      <c r="K41" s="525"/>
      <c r="L41" s="525"/>
      <c r="M41" s="525"/>
      <c r="N41" s="525"/>
      <c r="O41" s="525"/>
      <c r="P41" s="525"/>
      <c r="Q41" s="199"/>
    </row>
    <row r="42" spans="1:17">
      <c r="A42" s="525"/>
      <c r="B42" s="525"/>
      <c r="C42" s="525"/>
      <c r="D42" s="525"/>
      <c r="E42" s="525"/>
      <c r="F42" s="525"/>
      <c r="G42" s="525"/>
      <c r="H42" s="525"/>
      <c r="I42" s="525"/>
      <c r="J42" s="525"/>
      <c r="K42" s="525"/>
      <c r="L42" s="525"/>
      <c r="M42" s="525"/>
      <c r="N42" s="525"/>
      <c r="O42" s="525"/>
      <c r="P42" s="525"/>
      <c r="Q42" s="199"/>
    </row>
    <row r="43" spans="1:17">
      <c r="A43" s="525"/>
      <c r="B43" s="525"/>
      <c r="C43" s="525"/>
      <c r="D43" s="525"/>
      <c r="E43" s="525"/>
      <c r="F43" s="525"/>
      <c r="G43" s="525"/>
      <c r="H43" s="525"/>
      <c r="I43" s="525"/>
      <c r="J43" s="525"/>
      <c r="K43" s="525"/>
      <c r="L43" s="525"/>
      <c r="M43" s="525"/>
      <c r="N43" s="525"/>
      <c r="O43" s="525"/>
      <c r="P43" s="525"/>
      <c r="Q43" s="199"/>
    </row>
    <row r="44" spans="1:17">
      <c r="A44" s="525"/>
      <c r="B44" s="525"/>
      <c r="C44" s="525"/>
      <c r="D44" s="525"/>
      <c r="E44" s="525"/>
      <c r="F44" s="525"/>
      <c r="G44" s="525"/>
      <c r="H44" s="525"/>
      <c r="I44" s="525"/>
      <c r="J44" s="525"/>
      <c r="K44" s="525"/>
      <c r="L44" s="525"/>
      <c r="M44" s="525"/>
      <c r="N44" s="525"/>
      <c r="O44" s="525"/>
      <c r="P44" s="525"/>
      <c r="Q44" s="199"/>
    </row>
    <row r="45" spans="1:17">
      <c r="A45" s="525"/>
      <c r="B45" s="525"/>
      <c r="C45" s="525"/>
      <c r="D45" s="525"/>
      <c r="E45" s="525"/>
      <c r="F45" s="525"/>
      <c r="G45" s="525"/>
      <c r="H45" s="525"/>
      <c r="I45" s="525"/>
      <c r="J45" s="525"/>
      <c r="K45" s="525"/>
      <c r="L45" s="525"/>
      <c r="M45" s="525"/>
      <c r="N45" s="525"/>
      <c r="O45" s="525"/>
      <c r="P45" s="525"/>
      <c r="Q45" s="199"/>
    </row>
    <row r="46" spans="1:17">
      <c r="A46" s="525"/>
      <c r="B46" s="525"/>
      <c r="C46" s="525"/>
      <c r="D46" s="525"/>
      <c r="E46" s="525"/>
      <c r="F46" s="525"/>
      <c r="G46" s="525"/>
      <c r="H46" s="525"/>
      <c r="I46" s="525"/>
      <c r="J46" s="525"/>
      <c r="K46" s="525"/>
      <c r="L46" s="525"/>
      <c r="M46" s="525"/>
      <c r="N46" s="525"/>
      <c r="O46" s="525"/>
      <c r="P46" s="525"/>
      <c r="Q46" s="199"/>
    </row>
    <row r="47" spans="1:17">
      <c r="A47" s="525"/>
      <c r="B47" s="525"/>
      <c r="C47" s="525"/>
      <c r="D47" s="525"/>
      <c r="E47" s="525"/>
      <c r="F47" s="525"/>
      <c r="G47" s="525"/>
      <c r="H47" s="525"/>
      <c r="I47" s="525"/>
      <c r="J47" s="525"/>
      <c r="K47" s="525"/>
      <c r="L47" s="525"/>
      <c r="M47" s="525"/>
      <c r="N47" s="525"/>
      <c r="O47" s="525"/>
      <c r="P47" s="525"/>
      <c r="Q47" s="199"/>
    </row>
    <row r="48" spans="1:17">
      <c r="A48" s="525"/>
      <c r="B48" s="525"/>
      <c r="C48" s="525"/>
      <c r="D48" s="525"/>
      <c r="E48" s="525"/>
      <c r="F48" s="525"/>
      <c r="G48" s="525"/>
      <c r="H48" s="525"/>
      <c r="I48" s="525"/>
      <c r="J48" s="525"/>
      <c r="K48" s="525"/>
      <c r="L48" s="525"/>
      <c r="M48" s="525"/>
      <c r="N48" s="525"/>
      <c r="O48" s="525"/>
      <c r="P48" s="525"/>
      <c r="Q48" s="199"/>
    </row>
    <row r="49" spans="1:17">
      <c r="A49" s="525"/>
      <c r="B49" s="525"/>
      <c r="C49" s="525"/>
      <c r="D49" s="525"/>
      <c r="E49" s="525"/>
      <c r="F49" s="525"/>
      <c r="G49" s="525"/>
      <c r="H49" s="525"/>
      <c r="I49" s="525"/>
      <c r="J49" s="525"/>
      <c r="K49" s="525"/>
      <c r="L49" s="525"/>
      <c r="M49" s="525"/>
      <c r="N49" s="525"/>
      <c r="O49" s="525"/>
      <c r="P49" s="525"/>
      <c r="Q49" s="199"/>
    </row>
    <row r="50" spans="1:17">
      <c r="A50" s="525"/>
      <c r="B50" s="525"/>
      <c r="C50" s="525"/>
      <c r="D50" s="525"/>
      <c r="E50" s="525"/>
      <c r="F50" s="525"/>
      <c r="G50" s="525"/>
      <c r="H50" s="525"/>
      <c r="I50" s="525"/>
      <c r="J50" s="525"/>
      <c r="K50" s="525"/>
      <c r="L50" s="525"/>
      <c r="M50" s="525"/>
      <c r="N50" s="525"/>
      <c r="O50" s="525"/>
      <c r="P50" s="525"/>
      <c r="Q50" s="199"/>
    </row>
    <row r="51" spans="1:17">
      <c r="A51" s="525"/>
      <c r="B51" s="525"/>
      <c r="C51" s="525"/>
      <c r="D51" s="525"/>
      <c r="E51" s="525"/>
      <c r="F51" s="525"/>
      <c r="G51" s="525"/>
      <c r="H51" s="525"/>
      <c r="I51" s="525"/>
      <c r="J51" s="525"/>
      <c r="K51" s="525"/>
      <c r="L51" s="525"/>
      <c r="M51" s="525"/>
      <c r="N51" s="525"/>
      <c r="O51" s="525"/>
      <c r="P51" s="525"/>
      <c r="Q51" s="199"/>
    </row>
    <row r="52" spans="1:17">
      <c r="A52" s="525"/>
      <c r="B52" s="525"/>
      <c r="C52" s="525"/>
      <c r="D52" s="525"/>
      <c r="E52" s="525"/>
      <c r="F52" s="525"/>
      <c r="G52" s="525"/>
      <c r="H52" s="525"/>
      <c r="I52" s="525"/>
      <c r="J52" s="525"/>
      <c r="K52" s="525"/>
      <c r="L52" s="525"/>
      <c r="M52" s="525"/>
      <c r="N52" s="525"/>
      <c r="O52" s="525"/>
      <c r="P52" s="525"/>
      <c r="Q52" s="199"/>
    </row>
    <row r="53" spans="1:17">
      <c r="A53" s="525"/>
      <c r="B53" s="525"/>
      <c r="C53" s="525"/>
      <c r="D53" s="525"/>
      <c r="E53" s="525"/>
      <c r="F53" s="525"/>
      <c r="G53" s="525"/>
      <c r="H53" s="525"/>
      <c r="I53" s="525"/>
      <c r="J53" s="525"/>
      <c r="K53" s="525"/>
      <c r="L53" s="525"/>
      <c r="M53" s="525"/>
      <c r="N53" s="525"/>
      <c r="O53" s="525"/>
      <c r="P53" s="525"/>
      <c r="Q53" s="199"/>
    </row>
    <row r="54" spans="1:17">
      <c r="A54" s="525"/>
      <c r="B54" s="525"/>
      <c r="C54" s="525"/>
      <c r="D54" s="525"/>
      <c r="E54" s="525"/>
      <c r="F54" s="525"/>
      <c r="G54" s="525"/>
      <c r="H54" s="525"/>
      <c r="I54" s="525"/>
      <c r="J54" s="525"/>
      <c r="K54" s="525"/>
      <c r="L54" s="525"/>
      <c r="M54" s="525"/>
      <c r="N54" s="525"/>
      <c r="O54" s="525"/>
      <c r="P54" s="525"/>
      <c r="Q54" s="199"/>
    </row>
    <row r="55" spans="1:17">
      <c r="A55" s="604" t="s">
        <v>1386</v>
      </c>
      <c r="B55" s="604"/>
      <c r="C55" s="215"/>
      <c r="D55" s="215"/>
      <c r="E55" s="525"/>
      <c r="F55" s="525"/>
      <c r="G55" s="525"/>
      <c r="H55" s="525"/>
      <c r="I55" s="215"/>
      <c r="J55" s="215"/>
      <c r="K55" s="525"/>
      <c r="L55" s="525"/>
      <c r="M55" s="525"/>
      <c r="N55" s="525"/>
      <c r="O55" s="525"/>
      <c r="P55" s="525"/>
      <c r="Q55" s="199"/>
    </row>
    <row r="56" spans="1:17" ht="13.5" thickBot="1">
      <c r="A56" s="215"/>
      <c r="B56" s="215"/>
      <c r="C56" s="215"/>
      <c r="D56" s="215"/>
      <c r="E56" s="525"/>
      <c r="F56" s="525"/>
      <c r="G56" s="525"/>
      <c r="H56" s="525"/>
      <c r="I56" s="215"/>
      <c r="J56" s="215"/>
      <c r="K56" s="525"/>
      <c r="L56" s="525"/>
      <c r="M56" s="525"/>
      <c r="N56" s="525"/>
      <c r="O56" s="525"/>
      <c r="P56" s="525"/>
      <c r="Q56" s="199"/>
    </row>
    <row r="57" spans="1:17" ht="13.5" thickBot="1">
      <c r="A57" s="608"/>
      <c r="B57" s="609"/>
      <c r="C57" s="609"/>
      <c r="D57" s="609"/>
      <c r="E57" s="609"/>
      <c r="F57" s="609"/>
      <c r="G57" s="609"/>
      <c r="H57" s="609"/>
      <c r="I57" s="609"/>
      <c r="J57" s="610"/>
      <c r="K57" s="532"/>
      <c r="L57" s="532"/>
      <c r="M57" s="532"/>
      <c r="N57" s="532"/>
      <c r="O57" s="532"/>
      <c r="P57" s="525"/>
      <c r="Q57" s="199"/>
    </row>
    <row r="58" spans="1:17">
      <c r="A58" s="532"/>
      <c r="B58" s="532"/>
      <c r="C58" s="532"/>
      <c r="D58" s="532"/>
      <c r="E58" s="532"/>
      <c r="F58" s="532"/>
      <c r="G58" s="532"/>
      <c r="H58" s="532"/>
      <c r="I58" s="532"/>
      <c r="J58" s="532"/>
      <c r="K58" s="532"/>
      <c r="L58" s="532"/>
      <c r="M58" s="532"/>
      <c r="N58" s="532"/>
      <c r="O58" s="532"/>
      <c r="P58" s="525"/>
      <c r="Q58" s="199"/>
    </row>
    <row r="59" spans="1:17" ht="13.5" thickBot="1">
      <c r="A59" s="532"/>
      <c r="B59" s="532"/>
      <c r="C59" s="532"/>
      <c r="D59" s="532"/>
      <c r="E59" s="532"/>
      <c r="F59" s="532"/>
      <c r="G59" s="532"/>
      <c r="H59" s="532"/>
      <c r="I59" s="532"/>
      <c r="J59" s="532"/>
      <c r="K59" s="532"/>
      <c r="L59" s="532"/>
      <c r="M59" s="532"/>
      <c r="N59" s="532"/>
      <c r="O59" s="532"/>
      <c r="P59" s="525"/>
      <c r="Q59" s="199"/>
    </row>
    <row r="60" spans="1:17" ht="13.5" thickBot="1">
      <c r="A60" s="216" t="s">
        <v>537</v>
      </c>
      <c r="B60" s="532"/>
      <c r="C60" s="611"/>
      <c r="D60" s="612"/>
      <c r="E60" s="612"/>
      <c r="F60" s="612"/>
      <c r="G60" s="612"/>
      <c r="H60" s="612"/>
      <c r="I60" s="612"/>
      <c r="J60" s="613"/>
      <c r="K60" s="532"/>
      <c r="L60" s="532"/>
      <c r="M60" s="532"/>
      <c r="N60" s="532"/>
      <c r="O60" s="532"/>
      <c r="P60" s="525"/>
      <c r="Q60" s="199"/>
    </row>
    <row r="61" spans="1:17" ht="13.5" thickBot="1">
      <c r="A61" s="216"/>
      <c r="B61" s="216"/>
      <c r="C61" s="216"/>
      <c r="D61" s="216"/>
      <c r="E61" s="532"/>
      <c r="F61" s="532"/>
      <c r="G61" s="532"/>
      <c r="H61" s="532"/>
      <c r="I61" s="216"/>
      <c r="J61" s="532"/>
      <c r="K61" s="532"/>
      <c r="L61" s="532"/>
      <c r="M61" s="532"/>
      <c r="N61" s="532"/>
      <c r="O61" s="532"/>
      <c r="P61" s="525"/>
      <c r="Q61" s="199"/>
    </row>
    <row r="62" spans="1:17" ht="13.5" thickBot="1">
      <c r="A62" s="216" t="s">
        <v>1387</v>
      </c>
      <c r="B62" s="614"/>
      <c r="C62" s="615"/>
      <c r="D62" s="533"/>
      <c r="E62" s="532"/>
      <c r="F62" s="532"/>
      <c r="G62" s="532"/>
      <c r="H62" s="532"/>
      <c r="I62" s="532"/>
      <c r="J62" s="532"/>
      <c r="K62" s="532"/>
      <c r="L62" s="532"/>
      <c r="M62" s="532"/>
      <c r="N62" s="532"/>
      <c r="O62" s="532"/>
      <c r="P62" s="525"/>
      <c r="Q62" s="199"/>
    </row>
    <row r="63" spans="1:17">
      <c r="A63" s="532"/>
      <c r="B63" s="532"/>
      <c r="C63" s="532"/>
      <c r="D63" s="532"/>
      <c r="E63" s="532"/>
      <c r="F63" s="532"/>
      <c r="G63" s="532"/>
      <c r="H63" s="532"/>
      <c r="I63" s="532"/>
      <c r="J63" s="532"/>
      <c r="K63" s="532"/>
      <c r="L63" s="532"/>
      <c r="M63" s="532"/>
      <c r="N63" s="532"/>
      <c r="O63" s="532"/>
      <c r="P63" s="525"/>
      <c r="Q63" s="199"/>
    </row>
    <row r="64" spans="1:17">
      <c r="A64" s="532"/>
      <c r="B64" s="532"/>
      <c r="C64" s="532"/>
      <c r="D64" s="532"/>
      <c r="E64" s="532"/>
      <c r="F64" s="532"/>
      <c r="G64" s="532"/>
      <c r="H64" s="532"/>
      <c r="I64" s="532"/>
      <c r="J64" s="532"/>
      <c r="K64" s="532"/>
      <c r="L64" s="532"/>
      <c r="M64" s="532"/>
      <c r="N64" s="532"/>
      <c r="O64" s="532"/>
      <c r="P64" s="525"/>
      <c r="Q64" s="199"/>
    </row>
    <row r="107" spans="1:1" ht="13.5">
      <c r="A107" s="30"/>
    </row>
    <row r="108" spans="1:1" ht="13.5" hidden="1">
      <c r="A108" s="30"/>
    </row>
    <row r="109" spans="1:1" ht="13.5" hidden="1">
      <c r="A109" s="30"/>
    </row>
    <row r="110" spans="1:1" ht="13.5" hidden="1">
      <c r="A110" s="30"/>
    </row>
    <row r="111" spans="1:1" hidden="1">
      <c r="A111" s="33" t="s">
        <v>727</v>
      </c>
    </row>
    <row r="112" spans="1:1" ht="13.5" hidden="1">
      <c r="A112" s="30"/>
    </row>
    <row r="113" spans="1:1" ht="13.5" hidden="1">
      <c r="A113" s="30"/>
    </row>
    <row r="114" spans="1:1" ht="13.5" hidden="1">
      <c r="A114" s="30"/>
    </row>
    <row r="115" spans="1:1" ht="13.5" hidden="1">
      <c r="A115" s="30"/>
    </row>
    <row r="116" spans="1:1" hidden="1"/>
    <row r="123" spans="1:1" hidden="1">
      <c r="A123" s="2"/>
    </row>
    <row r="124" spans="1:1" hidden="1">
      <c r="A124" s="2"/>
    </row>
    <row r="125" spans="1:1" hidden="1">
      <c r="A125" s="2"/>
    </row>
    <row r="126" spans="1:1" hidden="1"/>
    <row r="127" spans="1:1" hidden="1"/>
    <row r="147" spans="1:1" hidden="1"/>
    <row r="148" spans="1:1">
      <c r="A148" s="19"/>
    </row>
    <row r="149" spans="1:1">
      <c r="A149" s="19"/>
    </row>
    <row r="150" spans="1:1">
      <c r="A150" s="19"/>
    </row>
    <row r="151" spans="1:1">
      <c r="A151" s="19"/>
    </row>
    <row r="152" spans="1:1">
      <c r="A152" s="19"/>
    </row>
    <row r="153" spans="1:1">
      <c r="A153" s="19"/>
    </row>
    <row r="154" spans="1:1">
      <c r="A154" s="19"/>
    </row>
    <row r="155" spans="1:1">
      <c r="A155" s="19"/>
    </row>
  </sheetData>
  <mergeCells count="26">
    <mergeCell ref="A57:J57"/>
    <mergeCell ref="C60:J60"/>
    <mergeCell ref="B62:C62"/>
    <mergeCell ref="O7:O8"/>
    <mergeCell ref="H7:H8"/>
    <mergeCell ref="A7:A8"/>
    <mergeCell ref="B7:B8"/>
    <mergeCell ref="C7:C8"/>
    <mergeCell ref="D7:D8"/>
    <mergeCell ref="P7:P8"/>
    <mergeCell ref="Q7:Q8"/>
    <mergeCell ref="A55:B55"/>
    <mergeCell ref="J7:J8"/>
    <mergeCell ref="K7:L7"/>
    <mergeCell ref="M7:M8"/>
    <mergeCell ref="N7:N8"/>
    <mergeCell ref="E7:E8"/>
    <mergeCell ref="F7:F8"/>
    <mergeCell ref="G7:G8"/>
    <mergeCell ref="A1:P1"/>
    <mergeCell ref="A2:P2"/>
    <mergeCell ref="A3:P3"/>
    <mergeCell ref="B6:C6"/>
    <mergeCell ref="E6:H6"/>
    <mergeCell ref="J6:K6"/>
    <mergeCell ref="N6:Q6"/>
  </mergeCells>
  <phoneticPr fontId="6" type="noConversion"/>
  <printOptions horizontalCentered="1"/>
  <pageMargins left="0.39370078740157483" right="0.39370078740157483" top="0.39370078740157483" bottom="0.39370078740157483" header="0" footer="0"/>
  <pageSetup scale="7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E52"/>
  <sheetViews>
    <sheetView workbookViewId="0">
      <selection activeCell="B5" sqref="B5"/>
    </sheetView>
  </sheetViews>
  <sheetFormatPr baseColWidth="10" defaultRowHeight="12.75"/>
  <cols>
    <col min="1" max="1" width="2.28515625" style="152" customWidth="1"/>
    <col min="2" max="2" width="57.42578125" style="152" customWidth="1"/>
    <col min="3" max="3" width="17.140625" style="152" customWidth="1"/>
    <col min="4" max="4" width="18.5703125" style="152" customWidth="1"/>
    <col min="5" max="5" width="3" style="264" customWidth="1"/>
    <col min="6" max="16384" width="11.42578125" style="152"/>
  </cols>
  <sheetData>
    <row r="2" spans="1:5" s="140" customFormat="1" ht="15.75">
      <c r="A2" s="230"/>
      <c r="B2" s="620" t="s">
        <v>443</v>
      </c>
      <c r="C2" s="620"/>
      <c r="D2" s="620"/>
      <c r="E2" s="620"/>
    </row>
    <row r="3" spans="1:5" s="140" customFormat="1" ht="15.75">
      <c r="B3" s="620" t="s">
        <v>1288</v>
      </c>
      <c r="C3" s="620"/>
      <c r="D3" s="620"/>
      <c r="E3" s="620"/>
    </row>
    <row r="4" spans="1:5" s="140" customFormat="1" ht="15.75">
      <c r="B4" s="620" t="s">
        <v>629</v>
      </c>
      <c r="C4" s="620"/>
      <c r="D4" s="620"/>
      <c r="E4" s="620"/>
    </row>
    <row r="5" spans="1:5" s="140" customFormat="1">
      <c r="E5" s="231"/>
    </row>
    <row r="6" spans="1:5" s="234" customFormat="1">
      <c r="A6" s="140"/>
      <c r="B6" s="232" t="s">
        <v>615</v>
      </c>
      <c r="C6" s="232"/>
      <c r="D6" s="232"/>
      <c r="E6" s="233"/>
    </row>
    <row r="7" spans="1:5" s="234" customFormat="1" ht="13.5" thickBot="1">
      <c r="C7" s="232"/>
      <c r="D7" s="232"/>
      <c r="E7" s="233"/>
    </row>
    <row r="8" spans="1:5" s="234" customFormat="1" ht="36">
      <c r="B8" s="235" t="s">
        <v>1110</v>
      </c>
      <c r="C8" s="236" t="s">
        <v>616</v>
      </c>
      <c r="D8" s="237" t="s">
        <v>617</v>
      </c>
      <c r="E8" s="238"/>
    </row>
    <row r="9" spans="1:5" s="234" customFormat="1">
      <c r="B9" s="239" t="s">
        <v>1111</v>
      </c>
      <c r="C9" s="240"/>
      <c r="D9" s="240"/>
      <c r="E9" s="241"/>
    </row>
    <row r="10" spans="1:5" s="234" customFormat="1">
      <c r="B10" s="242" t="s">
        <v>423</v>
      </c>
      <c r="C10" s="243" t="s">
        <v>618</v>
      </c>
      <c r="D10" s="243" t="s">
        <v>619</v>
      </c>
      <c r="E10" s="241"/>
    </row>
    <row r="11" spans="1:5" s="234" customFormat="1">
      <c r="B11" s="239" t="s">
        <v>620</v>
      </c>
      <c r="C11" s="244">
        <v>744900</v>
      </c>
      <c r="D11" s="244">
        <v>775500</v>
      </c>
      <c r="E11" s="241"/>
    </row>
    <row r="12" spans="1:5" s="234" customFormat="1">
      <c r="B12" s="239" t="s">
        <v>621</v>
      </c>
      <c r="C12" s="244">
        <v>744900</v>
      </c>
      <c r="D12" s="244">
        <v>775500</v>
      </c>
      <c r="E12" s="241"/>
    </row>
    <row r="13" spans="1:5" s="234" customFormat="1" ht="12.75" customHeight="1">
      <c r="B13" s="245" t="s">
        <v>228</v>
      </c>
      <c r="C13" s="244">
        <v>484185</v>
      </c>
      <c r="D13" s="244">
        <v>504075</v>
      </c>
      <c r="E13" s="241"/>
    </row>
    <row r="14" spans="1:5" s="234" customFormat="1">
      <c r="B14" s="239" t="s">
        <v>53</v>
      </c>
      <c r="C14" s="244">
        <v>0</v>
      </c>
      <c r="D14" s="244">
        <v>0</v>
      </c>
      <c r="E14" s="241"/>
    </row>
    <row r="15" spans="1:5" s="234" customFormat="1">
      <c r="B15" s="239" t="s">
        <v>347</v>
      </c>
      <c r="C15" s="244">
        <v>0</v>
      </c>
      <c r="D15" s="244">
        <v>0</v>
      </c>
      <c r="E15" s="241"/>
    </row>
    <row r="16" spans="1:5" s="234" customFormat="1" ht="13.5" thickBot="1">
      <c r="B16" s="239"/>
      <c r="C16" s="246"/>
      <c r="D16" s="246"/>
      <c r="E16" s="247"/>
    </row>
    <row r="17" spans="2:5" s="234" customFormat="1" ht="13.5" thickTop="1">
      <c r="B17" s="239" t="s">
        <v>348</v>
      </c>
      <c r="C17" s="244">
        <f>SUM(C11:C16)</f>
        <v>1973985</v>
      </c>
      <c r="D17" s="244">
        <f>SUM(D11:D16)</f>
        <v>2055075</v>
      </c>
      <c r="E17" s="241"/>
    </row>
    <row r="18" spans="2:5" s="234" customFormat="1">
      <c r="B18" s="248" t="s">
        <v>349</v>
      </c>
      <c r="C18" s="244"/>
      <c r="D18" s="244"/>
      <c r="E18" s="241"/>
    </row>
    <row r="19" spans="2:5" s="234" customFormat="1">
      <c r="B19" s="239" t="s">
        <v>350</v>
      </c>
      <c r="C19" s="244">
        <v>197398.5</v>
      </c>
      <c r="D19" s="244">
        <v>205507.5</v>
      </c>
      <c r="E19" s="241"/>
    </row>
    <row r="20" spans="2:5" s="234" customFormat="1" ht="13.5" thickBot="1">
      <c r="B20" s="239"/>
      <c r="C20" s="246"/>
      <c r="D20" s="246"/>
      <c r="E20" s="247"/>
    </row>
    <row r="21" spans="2:5" s="234" customFormat="1" ht="13.5" thickTop="1">
      <c r="B21" s="239" t="s">
        <v>1189</v>
      </c>
      <c r="C21" s="244">
        <f>SUM(C17:C20)</f>
        <v>2171383.5</v>
      </c>
      <c r="D21" s="244">
        <f>SUM(D17:D20)</f>
        <v>2260582.5</v>
      </c>
      <c r="E21" s="241" t="s">
        <v>1190</v>
      </c>
    </row>
    <row r="22" spans="2:5" s="234" customFormat="1">
      <c r="B22" s="248" t="s">
        <v>1191</v>
      </c>
      <c r="C22" s="244"/>
      <c r="D22" s="244"/>
      <c r="E22" s="241"/>
    </row>
    <row r="23" spans="2:5" s="234" customFormat="1" ht="12.75" customHeight="1">
      <c r="B23" s="245" t="s">
        <v>1192</v>
      </c>
      <c r="C23" s="244">
        <v>1411399.28</v>
      </c>
      <c r="D23" s="244">
        <v>1469378.63</v>
      </c>
      <c r="E23" s="241" t="s">
        <v>1193</v>
      </c>
    </row>
    <row r="24" spans="2:5" s="234" customFormat="1" ht="13.5" thickBot="1">
      <c r="B24" s="249" t="s">
        <v>1194</v>
      </c>
      <c r="C24" s="250">
        <f>SUM(C21:C23)</f>
        <v>3582782.7800000003</v>
      </c>
      <c r="D24" s="250">
        <f>SUM(D21:D23)</f>
        <v>3729961.13</v>
      </c>
      <c r="E24" s="251"/>
    </row>
    <row r="25" spans="2:5" s="234" customFormat="1">
      <c r="E25" s="233"/>
    </row>
    <row r="26" spans="2:5" s="234" customFormat="1" ht="13.5" thickBot="1">
      <c r="B26" s="232"/>
      <c r="C26" s="244"/>
      <c r="D26" s="244"/>
      <c r="E26" s="233"/>
    </row>
    <row r="27" spans="2:5" s="234" customFormat="1">
      <c r="B27" s="235" t="s">
        <v>1195</v>
      </c>
      <c r="C27" s="252"/>
      <c r="D27" s="252"/>
      <c r="E27" s="253"/>
    </row>
    <row r="28" spans="2:5" s="234" customFormat="1">
      <c r="B28" s="248"/>
      <c r="C28" s="243" t="s">
        <v>618</v>
      </c>
      <c r="D28" s="243" t="s">
        <v>619</v>
      </c>
      <c r="E28" s="241"/>
    </row>
    <row r="29" spans="2:5" s="234" customFormat="1">
      <c r="B29" s="239" t="s">
        <v>1196</v>
      </c>
      <c r="C29" s="244">
        <v>0</v>
      </c>
      <c r="D29" s="244">
        <v>0</v>
      </c>
      <c r="E29" s="241"/>
    </row>
    <row r="30" spans="2:5" s="234" customFormat="1">
      <c r="B30" s="239"/>
      <c r="C30" s="244"/>
      <c r="D30" s="244"/>
      <c r="E30" s="241"/>
    </row>
    <row r="31" spans="2:5" s="234" customFormat="1">
      <c r="B31" s="239" t="s">
        <v>1348</v>
      </c>
      <c r="C31" s="244">
        <v>0</v>
      </c>
      <c r="D31" s="244">
        <v>0</v>
      </c>
      <c r="E31" s="241" t="s">
        <v>1190</v>
      </c>
    </row>
    <row r="32" spans="2:5" s="234" customFormat="1">
      <c r="B32" s="254" t="s">
        <v>499</v>
      </c>
      <c r="C32" s="244"/>
      <c r="D32" s="244"/>
      <c r="E32" s="241"/>
    </row>
    <row r="33" spans="2:5" s="234" customFormat="1" ht="12" customHeight="1">
      <c r="B33" s="245" t="s">
        <v>1192</v>
      </c>
      <c r="C33" s="244">
        <v>0</v>
      </c>
      <c r="D33" s="244">
        <v>0</v>
      </c>
      <c r="E33" s="241" t="s">
        <v>1193</v>
      </c>
    </row>
    <row r="34" spans="2:5" s="234" customFormat="1" ht="13.5" thickBot="1">
      <c r="B34" s="249" t="s">
        <v>1100</v>
      </c>
      <c r="C34" s="250">
        <v>0</v>
      </c>
      <c r="D34" s="250">
        <v>0</v>
      </c>
      <c r="E34" s="251"/>
    </row>
    <row r="35" spans="2:5" s="234" customFormat="1">
      <c r="E35" s="233"/>
    </row>
    <row r="36" spans="2:5" s="234" customFormat="1" ht="13.5" thickBot="1">
      <c r="B36" s="232"/>
      <c r="C36" s="232"/>
      <c r="D36" s="232"/>
      <c r="E36" s="233"/>
    </row>
    <row r="37" spans="2:5" s="234" customFormat="1">
      <c r="B37" s="235" t="s">
        <v>1101</v>
      </c>
      <c r="C37" s="255"/>
      <c r="D37" s="255"/>
      <c r="E37" s="253"/>
    </row>
    <row r="38" spans="2:5" s="234" customFormat="1">
      <c r="B38" s="239"/>
      <c r="C38" s="243" t="s">
        <v>618</v>
      </c>
      <c r="D38" s="243" t="s">
        <v>619</v>
      </c>
      <c r="E38" s="241"/>
    </row>
    <row r="39" spans="2:5" s="234" customFormat="1">
      <c r="B39" s="242" t="s">
        <v>1102</v>
      </c>
      <c r="C39" s="244">
        <v>0</v>
      </c>
      <c r="D39" s="244">
        <v>0</v>
      </c>
      <c r="E39" s="256"/>
    </row>
    <row r="40" spans="2:5" s="234" customFormat="1" ht="13.5" thickBot="1">
      <c r="B40" s="242" t="s">
        <v>392</v>
      </c>
      <c r="C40" s="244">
        <v>0</v>
      </c>
      <c r="D40" s="250">
        <v>0</v>
      </c>
      <c r="E40" s="257" t="s">
        <v>393</v>
      </c>
    </row>
    <row r="41" spans="2:5" s="234" customFormat="1" ht="13.5" thickBot="1">
      <c r="B41" s="258"/>
      <c r="C41" s="259"/>
      <c r="D41" s="250"/>
      <c r="E41" s="257"/>
    </row>
    <row r="42" spans="2:5" s="234" customFormat="1">
      <c r="B42" s="260"/>
      <c r="C42" s="240"/>
      <c r="D42" s="244"/>
      <c r="E42" s="261"/>
    </row>
    <row r="43" spans="2:5" s="234" customFormat="1">
      <c r="B43" s="232" t="s">
        <v>394</v>
      </c>
      <c r="E43" s="261"/>
    </row>
    <row r="44" spans="2:5" s="234" customFormat="1">
      <c r="B44" s="232" t="s">
        <v>915</v>
      </c>
      <c r="E44" s="261"/>
    </row>
    <row r="45" spans="2:5" s="234" customFormat="1">
      <c r="B45" s="232" t="s">
        <v>919</v>
      </c>
      <c r="E45" s="261"/>
    </row>
    <row r="46" spans="2:5" s="234" customFormat="1">
      <c r="B46" s="234" t="s">
        <v>920</v>
      </c>
      <c r="E46" s="261"/>
    </row>
    <row r="47" spans="2:5" s="234" customFormat="1">
      <c r="B47" s="234" t="s">
        <v>921</v>
      </c>
      <c r="E47" s="261"/>
    </row>
    <row r="48" spans="2:5" s="234" customFormat="1">
      <c r="B48" s="232" t="s">
        <v>727</v>
      </c>
      <c r="E48" s="261"/>
    </row>
    <row r="49" spans="1:1" s="262" customFormat="1"/>
    <row r="50" spans="1:1" s="262" customFormat="1" ht="18" customHeight="1"/>
    <row r="51" spans="1:1" s="262" customFormat="1">
      <c r="A51" s="263" t="s">
        <v>922</v>
      </c>
    </row>
    <row r="52" spans="1:1">
      <c r="A52" s="263" t="s">
        <v>923</v>
      </c>
    </row>
  </sheetData>
  <mergeCells count="3">
    <mergeCell ref="B2:E2"/>
    <mergeCell ref="B3:E3"/>
    <mergeCell ref="B4:E4"/>
  </mergeCells>
  <phoneticPr fontId="6" type="noConversion"/>
  <pageMargins left="0.75" right="0.75" top="1" bottom="1" header="0"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F42"/>
  <sheetViews>
    <sheetView workbookViewId="0">
      <selection activeCell="F27" sqref="F27"/>
    </sheetView>
  </sheetViews>
  <sheetFormatPr baseColWidth="10" defaultRowHeight="12.75"/>
  <cols>
    <col min="1" max="1" width="24.42578125" style="82" customWidth="1"/>
    <col min="2" max="2" width="16.28515625" customWidth="1"/>
    <col min="3" max="3" width="17.28515625" customWidth="1"/>
    <col min="4" max="4" width="18" customWidth="1"/>
    <col min="5" max="5" width="17.42578125" customWidth="1"/>
    <col min="6" max="6" width="22" customWidth="1"/>
  </cols>
  <sheetData>
    <row r="1" spans="1:6" ht="15.75">
      <c r="A1" s="136" t="s">
        <v>443</v>
      </c>
      <c r="B1" s="137"/>
      <c r="C1" s="137"/>
      <c r="D1" s="137"/>
      <c r="E1" s="137"/>
      <c r="F1" s="137"/>
    </row>
    <row r="2" spans="1:6" ht="15.75">
      <c r="A2" s="136" t="s">
        <v>263</v>
      </c>
      <c r="B2" s="137"/>
      <c r="C2" s="137"/>
      <c r="D2" s="137"/>
      <c r="E2" s="137"/>
      <c r="F2" s="137"/>
    </row>
    <row r="3" spans="1:6" ht="15.75">
      <c r="A3" s="136" t="s">
        <v>264</v>
      </c>
      <c r="B3" s="137"/>
      <c r="C3" s="137"/>
      <c r="D3" s="137"/>
      <c r="E3" s="137"/>
      <c r="F3" s="137"/>
    </row>
    <row r="4" spans="1:6">
      <c r="A4" s="138"/>
      <c r="B4" s="139"/>
      <c r="C4" s="139"/>
      <c r="D4" s="139"/>
      <c r="E4" s="139"/>
      <c r="F4" s="140"/>
    </row>
    <row r="5" spans="1:6" ht="13.5" thickBot="1">
      <c r="A5" s="141"/>
      <c r="B5" s="140"/>
      <c r="C5" s="140"/>
      <c r="D5" s="140"/>
      <c r="E5" s="140"/>
      <c r="F5" s="140"/>
    </row>
    <row r="6" spans="1:6" ht="18.75" thickBot="1">
      <c r="A6" s="142"/>
      <c r="B6" s="143"/>
      <c r="C6" s="144" t="s">
        <v>257</v>
      </c>
      <c r="D6" s="145"/>
      <c r="E6" s="145"/>
      <c r="F6" s="146"/>
    </row>
    <row r="7" spans="1:6">
      <c r="A7" s="147" t="s">
        <v>258</v>
      </c>
      <c r="B7" s="621" t="s">
        <v>261</v>
      </c>
      <c r="C7" s="621" t="s">
        <v>292</v>
      </c>
      <c r="D7" s="621" t="s">
        <v>488</v>
      </c>
      <c r="E7" s="621" t="s">
        <v>399</v>
      </c>
      <c r="F7" s="148" t="s">
        <v>259</v>
      </c>
    </row>
    <row r="8" spans="1:6">
      <c r="A8" s="349" t="s">
        <v>260</v>
      </c>
      <c r="B8" s="622"/>
      <c r="C8" s="622"/>
      <c r="D8" s="622"/>
      <c r="E8" s="622"/>
      <c r="F8" s="350" t="s">
        <v>262</v>
      </c>
    </row>
    <row r="9" spans="1:6" ht="25.5">
      <c r="A9" s="362" t="s">
        <v>66</v>
      </c>
      <c r="B9" s="351"/>
      <c r="C9" s="149">
        <f>'Prog-II Detalle'!D55</f>
        <v>29058515.809999999</v>
      </c>
      <c r="D9" s="149">
        <f>'Prog-II Detalle'!D61</f>
        <v>54003969.539999999</v>
      </c>
      <c r="E9" s="150">
        <f>SUM(C9:D9)</f>
        <v>83062485.349999994</v>
      </c>
      <c r="F9" s="362" t="s">
        <v>503</v>
      </c>
    </row>
    <row r="10" spans="1:6" ht="25.5">
      <c r="A10" s="362" t="s">
        <v>66</v>
      </c>
      <c r="B10" s="351"/>
      <c r="C10" s="149">
        <f>'Prog-II Detalle'!D56+'Prog-II Detalle'!D96</f>
        <v>67351041.185136497</v>
      </c>
      <c r="D10" s="149">
        <f>'Prog-II Detalle'!D62+'Prog-II Detalle'!D99</f>
        <v>3559451.94</v>
      </c>
      <c r="E10" s="150">
        <f t="shared" ref="E10:E16" si="0">SUM(C10:D10)</f>
        <v>70910493.125136495</v>
      </c>
      <c r="F10" s="362" t="s">
        <v>388</v>
      </c>
    </row>
    <row r="11" spans="1:6">
      <c r="A11" s="362" t="s">
        <v>66</v>
      </c>
      <c r="B11" s="351"/>
      <c r="C11" s="149">
        <f xml:space="preserve"> 'Prog-II Detalle'!D207</f>
        <v>25348928.232826222</v>
      </c>
      <c r="D11" s="149">
        <f>'Prog-II Detalle'!D209</f>
        <v>13089421.998135515</v>
      </c>
      <c r="E11" s="150">
        <f t="shared" si="0"/>
        <v>38438350.23096174</v>
      </c>
      <c r="F11" s="362" t="s">
        <v>389</v>
      </c>
    </row>
    <row r="12" spans="1:6" ht="33.75" customHeight="1">
      <c r="A12" s="362" t="s">
        <v>66</v>
      </c>
      <c r="B12" s="351"/>
      <c r="C12" s="149">
        <f>'Prog-I Detalle'!D70</f>
        <v>35778917.231505729</v>
      </c>
      <c r="D12" s="149">
        <f>'Prog-I Detalle'!D78</f>
        <v>4108235.18</v>
      </c>
      <c r="E12" s="150">
        <f t="shared" si="0"/>
        <v>39887152.411505729</v>
      </c>
      <c r="F12" s="362" t="s">
        <v>622</v>
      </c>
    </row>
    <row r="13" spans="1:6" ht="32.25" customHeight="1">
      <c r="A13" s="362" t="s">
        <v>128</v>
      </c>
      <c r="B13" s="351" t="s">
        <v>692</v>
      </c>
      <c r="C13" s="149">
        <f>'Prog-II Detalle'!D54</f>
        <v>193074.07727698947</v>
      </c>
      <c r="D13" s="149">
        <f>'Prog-II Detalle'!D60</f>
        <v>4290535.05</v>
      </c>
      <c r="E13" s="150">
        <f t="shared" si="0"/>
        <v>4483609.1272769896</v>
      </c>
      <c r="F13" s="362" t="s">
        <v>503</v>
      </c>
    </row>
    <row r="14" spans="1:6" ht="25.5">
      <c r="A14" s="362" t="s">
        <v>128</v>
      </c>
      <c r="B14" s="351" t="s">
        <v>614</v>
      </c>
      <c r="C14" s="149">
        <f>'Prog-II Detalle'!D194</f>
        <v>111702849.65000001</v>
      </c>
      <c r="D14" s="149">
        <f>'Prog-II Detalle'!D197</f>
        <v>70854278.209959596</v>
      </c>
      <c r="E14" s="150">
        <f t="shared" si="0"/>
        <v>182557127.8599596</v>
      </c>
      <c r="F14" s="362" t="s">
        <v>642</v>
      </c>
    </row>
    <row r="15" spans="1:6" ht="38.25">
      <c r="A15" s="362" t="s">
        <v>128</v>
      </c>
      <c r="B15" s="351" t="s">
        <v>693</v>
      </c>
      <c r="C15" s="149">
        <f>'Prog-I Detalle'!D68</f>
        <v>2476186.13</v>
      </c>
      <c r="D15" s="149">
        <f>'Prog-I Detalle'!D75+'Prog-I Detalle'!D76</f>
        <v>9407975.0899999999</v>
      </c>
      <c r="E15" s="150">
        <f t="shared" si="0"/>
        <v>11884161.219999999</v>
      </c>
      <c r="F15" s="362" t="s">
        <v>291</v>
      </c>
    </row>
    <row r="16" spans="1:6" ht="25.5">
      <c r="A16" s="362" t="s">
        <v>128</v>
      </c>
      <c r="B16" s="351" t="s">
        <v>504</v>
      </c>
      <c r="C16" s="149">
        <f>'Prog-I Detalle'!D69</f>
        <v>2754151.77</v>
      </c>
      <c r="D16" s="149">
        <f>'Prog-I Detalle'!D77</f>
        <v>5851889.3899999997</v>
      </c>
      <c r="E16" s="150">
        <f t="shared" si="0"/>
        <v>8606041.1600000001</v>
      </c>
      <c r="F16" s="362" t="s">
        <v>505</v>
      </c>
    </row>
    <row r="17" spans="1:6">
      <c r="A17" s="363" t="s">
        <v>398</v>
      </c>
      <c r="B17" s="364"/>
      <c r="C17" s="364">
        <f>SUM(C9:C16)</f>
        <v>274663664.08674538</v>
      </c>
      <c r="D17" s="364">
        <f>SUM(D9:D16)</f>
        <v>165165756.3980951</v>
      </c>
      <c r="E17" s="364">
        <f>SUM(E9:E16)</f>
        <v>439829420.48484057</v>
      </c>
      <c r="F17" s="363"/>
    </row>
    <row r="18" spans="1:6" ht="13.5" thickBot="1">
      <c r="A18" s="151"/>
      <c r="B18" s="152"/>
      <c r="C18" s="152"/>
      <c r="D18" s="152"/>
      <c r="E18" s="152"/>
      <c r="F18" s="152"/>
    </row>
    <row r="19" spans="1:6" ht="13.5" thickBot="1">
      <c r="A19" s="153" t="s">
        <v>947</v>
      </c>
      <c r="B19" s="154"/>
      <c r="C19" s="155">
        <f>'Gral y X Prog.'!K88</f>
        <v>274663664.08674544</v>
      </c>
      <c r="D19" s="155">
        <f>+'Gral y X Prog.'!K118</f>
        <v>165165756.3980951</v>
      </c>
      <c r="E19" s="155">
        <f>SUM(C19:D19)</f>
        <v>439829420.48484051</v>
      </c>
      <c r="F19" s="156"/>
    </row>
    <row r="20" spans="1:6" ht="13.5" thickBot="1">
      <c r="A20" s="151"/>
      <c r="B20" s="152"/>
      <c r="C20" s="152"/>
      <c r="D20" s="152"/>
      <c r="E20" s="152"/>
      <c r="F20" s="157"/>
    </row>
    <row r="21" spans="1:6" ht="13.5" thickBot="1">
      <c r="A21" s="153" t="s">
        <v>931</v>
      </c>
      <c r="B21" s="154"/>
      <c r="C21" s="154">
        <f>C17-C19</f>
        <v>0</v>
      </c>
      <c r="D21" s="158">
        <f>D17-D19</f>
        <v>0</v>
      </c>
      <c r="E21" s="155">
        <f>E17-E19</f>
        <v>0</v>
      </c>
      <c r="F21" s="156"/>
    </row>
    <row r="22" spans="1:6">
      <c r="A22" s="151"/>
      <c r="B22" s="152"/>
      <c r="C22" s="152"/>
      <c r="D22" s="152"/>
      <c r="E22" s="152"/>
      <c r="F22" s="152"/>
    </row>
    <row r="23" spans="1:6">
      <c r="A23" s="151" t="s">
        <v>506</v>
      </c>
      <c r="B23" s="152"/>
      <c r="C23" s="152"/>
      <c r="D23" s="152"/>
      <c r="E23" s="152"/>
      <c r="F23" s="152"/>
    </row>
    <row r="24" spans="1:6">
      <c r="A24" s="151" t="s">
        <v>507</v>
      </c>
      <c r="B24" s="152"/>
      <c r="C24" s="152"/>
      <c r="D24" s="152"/>
      <c r="E24" s="152"/>
      <c r="F24" s="152"/>
    </row>
    <row r="25" spans="1:6">
      <c r="A25" s="151"/>
      <c r="B25" s="152"/>
      <c r="C25" s="152"/>
      <c r="D25" s="152"/>
      <c r="E25" s="152"/>
      <c r="F25" s="152"/>
    </row>
    <row r="26" spans="1:6">
      <c r="A26" s="151"/>
      <c r="B26" s="152"/>
      <c r="C26" s="152"/>
      <c r="D26" s="152"/>
      <c r="E26" s="152"/>
      <c r="F26" s="152"/>
    </row>
    <row r="27" spans="1:6">
      <c r="A27" s="151"/>
      <c r="B27" s="152"/>
      <c r="C27" s="152"/>
      <c r="D27" s="152"/>
      <c r="E27" s="152"/>
      <c r="F27" s="152"/>
    </row>
    <row r="28" spans="1:6">
      <c r="A28" s="151"/>
      <c r="B28" s="152"/>
      <c r="C28" s="152"/>
      <c r="D28" s="152"/>
      <c r="E28" s="152"/>
      <c r="F28" s="152"/>
    </row>
    <row r="29" spans="1:6">
      <c r="A29" s="151" t="s">
        <v>922</v>
      </c>
      <c r="B29" s="152"/>
      <c r="C29" s="152"/>
      <c r="D29" s="152"/>
      <c r="E29" s="152"/>
      <c r="F29" s="152"/>
    </row>
    <row r="30" spans="1:6" ht="18" customHeight="1">
      <c r="A30" s="151" t="s">
        <v>626</v>
      </c>
      <c r="B30" s="152"/>
      <c r="C30" s="152"/>
      <c r="D30" s="152"/>
      <c r="E30" s="152"/>
      <c r="F30" s="152"/>
    </row>
    <row r="31" spans="1:6">
      <c r="A31" s="151"/>
      <c r="B31" s="152"/>
      <c r="C31" s="152"/>
      <c r="D31" s="152"/>
      <c r="E31" s="152"/>
      <c r="F31" s="152"/>
    </row>
    <row r="32" spans="1:6">
      <c r="A32" s="151"/>
      <c r="B32" s="152"/>
      <c r="C32" s="152"/>
      <c r="D32" s="152"/>
      <c r="E32" s="152"/>
      <c r="F32" s="152"/>
    </row>
    <row r="33" spans="1:6">
      <c r="A33" s="151"/>
      <c r="B33" s="152"/>
      <c r="C33" s="152"/>
      <c r="D33" s="152"/>
      <c r="E33" s="152"/>
      <c r="F33" s="152"/>
    </row>
    <row r="34" spans="1:6">
      <c r="A34" s="151"/>
      <c r="B34" s="152"/>
      <c r="C34" s="152"/>
      <c r="D34" s="152"/>
      <c r="E34" s="152"/>
      <c r="F34" s="152"/>
    </row>
    <row r="35" spans="1:6">
      <c r="A35" s="151"/>
      <c r="B35" s="152"/>
      <c r="C35" s="152"/>
      <c r="D35" s="152"/>
      <c r="E35" s="152"/>
      <c r="F35" s="152"/>
    </row>
    <row r="36" spans="1:6">
      <c r="A36" s="151"/>
      <c r="B36" s="152"/>
      <c r="C36" s="152"/>
      <c r="D36" s="152"/>
      <c r="E36" s="152"/>
      <c r="F36" s="152"/>
    </row>
    <row r="37" spans="1:6">
      <c r="A37" s="151"/>
      <c r="B37" s="152"/>
      <c r="C37" s="152"/>
      <c r="D37" s="152"/>
      <c r="E37" s="152"/>
      <c r="F37" s="152"/>
    </row>
    <row r="38" spans="1:6">
      <c r="A38" s="151"/>
      <c r="B38" s="152"/>
      <c r="C38" s="152"/>
      <c r="D38" s="152"/>
      <c r="E38" s="152"/>
      <c r="F38" s="152"/>
    </row>
    <row r="39" spans="1:6">
      <c r="A39" s="151"/>
      <c r="B39" s="152"/>
      <c r="C39" s="152"/>
      <c r="D39" s="152"/>
      <c r="E39" s="152"/>
      <c r="F39" s="152"/>
    </row>
    <row r="40" spans="1:6">
      <c r="A40" s="151"/>
      <c r="B40" s="152"/>
      <c r="C40" s="152"/>
      <c r="D40" s="152"/>
      <c r="E40" s="152"/>
      <c r="F40" s="152"/>
    </row>
    <row r="41" spans="1:6">
      <c r="A41" s="151"/>
      <c r="B41" s="152"/>
      <c r="C41" s="152"/>
      <c r="D41" s="152"/>
      <c r="E41" s="152"/>
      <c r="F41" s="152"/>
    </row>
    <row r="42" spans="1:6">
      <c r="A42" s="151"/>
      <c r="B42" s="152"/>
      <c r="C42" s="152"/>
      <c r="D42" s="152"/>
      <c r="E42" s="152"/>
      <c r="F42" s="152"/>
    </row>
  </sheetData>
  <mergeCells count="4">
    <mergeCell ref="B7:B8"/>
    <mergeCell ref="C7:C8"/>
    <mergeCell ref="D7:D8"/>
    <mergeCell ref="E7:E8"/>
  </mergeCells>
  <phoneticPr fontId="6" type="noConversion"/>
  <printOptions horizontalCentered="1"/>
  <pageMargins left="0.39370078740157483" right="0.39370078740157483" top="0.78740157480314965" bottom="0.98425196850393704" header="0" footer="0"/>
  <pageSetup scale="85" orientation="portrait" horizontalDpi="300" verticalDpi="300" r:id="rId1"/>
  <headerFooter alignWithMargins="0"/>
  <ignoredErrors>
    <ignoredError sqref="E9:E11 E13:E16"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2:F815"/>
  <sheetViews>
    <sheetView zoomScale="75" workbookViewId="0">
      <selection activeCell="E11" sqref="E11"/>
    </sheetView>
  </sheetViews>
  <sheetFormatPr baseColWidth="10" defaultRowHeight="12.75"/>
  <cols>
    <col min="1" max="1" width="9.7109375" style="83" customWidth="1"/>
    <col min="2" max="2" width="54.42578125" style="84" customWidth="1"/>
    <col min="3" max="3" width="16.42578125" style="84" customWidth="1"/>
    <col min="4" max="4" width="19.28515625" style="84" customWidth="1"/>
    <col min="5" max="5" width="17.85546875" style="84" customWidth="1"/>
    <col min="6" max="6" width="26" style="84" customWidth="1"/>
    <col min="7" max="16384" width="11.42578125" style="37"/>
  </cols>
  <sheetData>
    <row r="2" spans="1:6" ht="12.75" customHeight="1">
      <c r="A2" s="624" t="s">
        <v>443</v>
      </c>
      <c r="B2" s="624"/>
      <c r="C2" s="624"/>
      <c r="D2" s="624"/>
      <c r="E2" s="624"/>
      <c r="F2" s="624"/>
    </row>
    <row r="3" spans="1:6">
      <c r="A3" s="624" t="s">
        <v>490</v>
      </c>
      <c r="B3" s="624"/>
      <c r="C3" s="624"/>
      <c r="D3" s="624"/>
      <c r="E3" s="624"/>
      <c r="F3" s="624"/>
    </row>
    <row r="4" spans="1:6">
      <c r="A4" s="624" t="s">
        <v>491</v>
      </c>
      <c r="B4" s="624"/>
      <c r="C4" s="624"/>
      <c r="D4" s="624"/>
      <c r="E4" s="624"/>
      <c r="F4" s="624"/>
    </row>
    <row r="5" spans="1:6" ht="13.5" thickBot="1">
      <c r="A5" s="159"/>
      <c r="B5" s="160"/>
      <c r="C5" s="160"/>
      <c r="D5" s="160"/>
      <c r="E5" s="160"/>
      <c r="F5" s="160"/>
    </row>
    <row r="6" spans="1:6" ht="26.25" thickBot="1">
      <c r="A6" s="161" t="s">
        <v>508</v>
      </c>
      <c r="B6" s="162" t="s">
        <v>509</v>
      </c>
      <c r="C6" s="163" t="s">
        <v>432</v>
      </c>
      <c r="D6" s="164" t="s">
        <v>1095</v>
      </c>
      <c r="E6" s="165" t="s">
        <v>869</v>
      </c>
      <c r="F6" s="166" t="s">
        <v>665</v>
      </c>
    </row>
    <row r="7" spans="1:6">
      <c r="A7" s="167">
        <v>6</v>
      </c>
      <c r="B7" s="168" t="s">
        <v>726</v>
      </c>
      <c r="C7" s="168"/>
      <c r="D7" s="168"/>
      <c r="E7" s="169">
        <f>E8</f>
        <v>132598044.24642983</v>
      </c>
      <c r="F7" s="170"/>
    </row>
    <row r="8" spans="1:6" ht="25.5">
      <c r="A8" s="171" t="s">
        <v>1096</v>
      </c>
      <c r="B8" s="172" t="s">
        <v>1097</v>
      </c>
      <c r="C8" s="172"/>
      <c r="D8" s="172"/>
      <c r="E8" s="173">
        <f>SUM(E9:E15)</f>
        <v>132598044.24642983</v>
      </c>
      <c r="F8" s="174"/>
    </row>
    <row r="9" spans="1:6" ht="25.5">
      <c r="A9" s="175" t="s">
        <v>11</v>
      </c>
      <c r="B9" s="31" t="s">
        <v>892</v>
      </c>
      <c r="C9" s="81" t="s">
        <v>893</v>
      </c>
      <c r="D9" s="31" t="s">
        <v>971</v>
      </c>
      <c r="E9" s="176">
        <v>8000000</v>
      </c>
      <c r="F9" s="177" t="s">
        <v>972</v>
      </c>
    </row>
    <row r="10" spans="1:6" ht="77.25" customHeight="1">
      <c r="A10" s="175" t="s">
        <v>1302</v>
      </c>
      <c r="B10" s="31" t="s">
        <v>973</v>
      </c>
      <c r="C10" s="81" t="s">
        <v>974</v>
      </c>
      <c r="D10" s="31" t="s">
        <v>67</v>
      </c>
      <c r="E10" s="176">
        <v>8000000</v>
      </c>
      <c r="F10" s="177" t="s">
        <v>68</v>
      </c>
    </row>
    <row r="11" spans="1:6" ht="41.25" customHeight="1">
      <c r="A11" s="175" t="s">
        <v>11</v>
      </c>
      <c r="B11" s="31" t="s">
        <v>69</v>
      </c>
      <c r="C11" s="81" t="s">
        <v>70</v>
      </c>
      <c r="D11" s="31" t="s">
        <v>71</v>
      </c>
      <c r="E11" s="176">
        <v>7000000</v>
      </c>
      <c r="F11" s="177" t="s">
        <v>72</v>
      </c>
    </row>
    <row r="12" spans="1:6" ht="41.25" customHeight="1">
      <c r="A12" s="175" t="s">
        <v>1302</v>
      </c>
      <c r="B12" s="31" t="s">
        <v>666</v>
      </c>
      <c r="C12" s="81" t="s">
        <v>667</v>
      </c>
      <c r="D12" s="31" t="s">
        <v>891</v>
      </c>
      <c r="E12" s="176">
        <v>3000000</v>
      </c>
      <c r="F12" s="177" t="s">
        <v>668</v>
      </c>
    </row>
    <row r="13" spans="1:6" ht="82.5" customHeight="1">
      <c r="A13" s="175" t="s">
        <v>1302</v>
      </c>
      <c r="B13" s="31" t="s">
        <v>63</v>
      </c>
      <c r="C13" s="81" t="s">
        <v>65</v>
      </c>
      <c r="D13" s="31" t="s">
        <v>67</v>
      </c>
      <c r="E13" s="176">
        <v>18000000</v>
      </c>
      <c r="F13" s="177" t="s">
        <v>64</v>
      </c>
    </row>
    <row r="14" spans="1:6" ht="54" customHeight="1">
      <c r="A14" s="175" t="s">
        <v>1302</v>
      </c>
      <c r="B14" s="31" t="s">
        <v>888</v>
      </c>
      <c r="C14" s="81" t="s">
        <v>889</v>
      </c>
      <c r="D14" s="31" t="s">
        <v>890</v>
      </c>
      <c r="E14" s="176">
        <v>3000000</v>
      </c>
      <c r="F14" s="177" t="s">
        <v>887</v>
      </c>
    </row>
    <row r="15" spans="1:6" ht="52.5" customHeight="1" thickBot="1">
      <c r="A15" s="175" t="s">
        <v>613</v>
      </c>
      <c r="B15" s="31" t="s">
        <v>669</v>
      </c>
      <c r="C15" s="81" t="s">
        <v>993</v>
      </c>
      <c r="D15" s="31" t="s">
        <v>670</v>
      </c>
      <c r="E15" s="176">
        <f>'Prog-I Detalle'!D131</f>
        <v>85598044.246429831</v>
      </c>
      <c r="F15" s="177" t="s">
        <v>992</v>
      </c>
    </row>
    <row r="16" spans="1:6">
      <c r="A16" s="178">
        <v>7</v>
      </c>
      <c r="B16" s="179" t="s">
        <v>731</v>
      </c>
      <c r="C16" s="180"/>
      <c r="D16" s="180"/>
      <c r="E16" s="181">
        <f>E17</f>
        <v>0</v>
      </c>
      <c r="F16" s="182"/>
    </row>
    <row r="17" spans="1:6" ht="29.25" customHeight="1">
      <c r="A17" s="171" t="s">
        <v>1098</v>
      </c>
      <c r="B17" s="172" t="s">
        <v>636</v>
      </c>
      <c r="C17" s="183"/>
      <c r="D17" s="183"/>
      <c r="E17" s="184">
        <f>SUM(E18:E18)</f>
        <v>0</v>
      </c>
      <c r="F17" s="185"/>
    </row>
    <row r="18" spans="1:6">
      <c r="A18" s="175"/>
      <c r="B18" s="31"/>
      <c r="C18" s="31"/>
      <c r="D18" s="31"/>
      <c r="E18" s="176"/>
      <c r="F18" s="186"/>
    </row>
    <row r="19" spans="1:6" s="85" customFormat="1" ht="18.75" customHeight="1" thickBot="1">
      <c r="A19" s="187"/>
      <c r="B19" s="188" t="s">
        <v>399</v>
      </c>
      <c r="C19" s="189"/>
      <c r="D19" s="189"/>
      <c r="E19" s="190">
        <f>E16+E7</f>
        <v>132598044.24642983</v>
      </c>
      <c r="F19" s="191"/>
    </row>
    <row r="20" spans="1:6">
      <c r="A20" s="159"/>
      <c r="B20" s="160"/>
      <c r="C20" s="160"/>
      <c r="D20" s="160"/>
      <c r="E20" s="160"/>
      <c r="F20" s="160"/>
    </row>
    <row r="21" spans="1:6" ht="18" customHeight="1">
      <c r="A21" s="159"/>
      <c r="B21" s="160"/>
      <c r="C21" s="160"/>
      <c r="D21" s="160"/>
      <c r="E21" s="160"/>
      <c r="F21" s="160"/>
    </row>
    <row r="22" spans="1:6" s="58" customFormat="1" ht="24.75" customHeight="1">
      <c r="A22" s="623" t="s">
        <v>922</v>
      </c>
      <c r="B22" s="623"/>
      <c r="C22" s="623"/>
    </row>
    <row r="23" spans="1:6" s="58" customFormat="1" ht="22.5" customHeight="1">
      <c r="A23" s="623" t="s">
        <v>923</v>
      </c>
      <c r="B23" s="623"/>
    </row>
    <row r="24" spans="1:6" s="58" customFormat="1">
      <c r="A24" s="64"/>
    </row>
    <row r="25" spans="1:6" ht="11.25" customHeight="1">
      <c r="A25" s="159"/>
      <c r="B25" s="160"/>
      <c r="C25" s="160"/>
      <c r="D25" s="160"/>
      <c r="E25" s="160"/>
      <c r="F25" s="160"/>
    </row>
    <row r="26" spans="1:6">
      <c r="A26" s="159"/>
      <c r="B26" s="160"/>
      <c r="C26" s="160"/>
      <c r="D26" s="160"/>
      <c r="E26" s="160"/>
      <c r="F26" s="160"/>
    </row>
    <row r="27" spans="1:6">
      <c r="A27" s="159"/>
      <c r="B27" s="160"/>
      <c r="C27" s="160"/>
      <c r="D27" s="160"/>
      <c r="E27" s="160"/>
      <c r="F27" s="160"/>
    </row>
    <row r="28" spans="1:6">
      <c r="A28" s="159"/>
      <c r="B28" s="160"/>
      <c r="C28" s="160"/>
      <c r="D28" s="160"/>
      <c r="E28" s="160"/>
      <c r="F28" s="160"/>
    </row>
    <row r="29" spans="1:6">
      <c r="A29" s="159"/>
      <c r="B29" s="160"/>
      <c r="C29" s="160"/>
      <c r="D29" s="160"/>
      <c r="E29" s="160"/>
      <c r="F29" s="160"/>
    </row>
    <row r="30" spans="1:6">
      <c r="A30" s="159"/>
      <c r="B30" s="160"/>
      <c r="C30" s="160"/>
      <c r="D30" s="160"/>
      <c r="E30" s="160"/>
      <c r="F30" s="160"/>
    </row>
    <row r="31" spans="1:6">
      <c r="A31" s="159"/>
      <c r="B31" s="160"/>
      <c r="C31" s="160"/>
      <c r="D31" s="160"/>
      <c r="E31" s="160"/>
      <c r="F31" s="160"/>
    </row>
    <row r="32" spans="1:6">
      <c r="A32" s="159"/>
      <c r="B32" s="160"/>
      <c r="C32" s="160"/>
      <c r="D32" s="160"/>
      <c r="E32" s="160"/>
      <c r="F32" s="160"/>
    </row>
    <row r="33" spans="1:6">
      <c r="A33" s="159"/>
      <c r="B33" s="160"/>
      <c r="C33" s="160"/>
      <c r="D33" s="160"/>
      <c r="E33" s="160"/>
      <c r="F33" s="160"/>
    </row>
    <row r="34" spans="1:6">
      <c r="F34" s="37"/>
    </row>
    <row r="35" spans="1:6">
      <c r="F35" s="37"/>
    </row>
    <row r="36" spans="1:6">
      <c r="F36" s="37"/>
    </row>
    <row r="37" spans="1:6">
      <c r="F37" s="37"/>
    </row>
    <row r="38" spans="1:6">
      <c r="F38" s="37"/>
    </row>
    <row r="39" spans="1:6">
      <c r="F39" s="37"/>
    </row>
    <row r="40" spans="1:6">
      <c r="F40" s="37"/>
    </row>
    <row r="41" spans="1:6">
      <c r="F41" s="37"/>
    </row>
    <row r="42" spans="1:6">
      <c r="F42" s="37"/>
    </row>
    <row r="43" spans="1:6">
      <c r="F43" s="37"/>
    </row>
    <row r="44" spans="1:6">
      <c r="F44" s="37"/>
    </row>
    <row r="45" spans="1:6">
      <c r="F45" s="37"/>
    </row>
    <row r="46" spans="1:6">
      <c r="F46" s="37"/>
    </row>
    <row r="47" spans="1:6">
      <c r="F47" s="37"/>
    </row>
    <row r="48" spans="1:6">
      <c r="F48" s="37"/>
    </row>
    <row r="49" spans="6:6">
      <c r="F49" s="37"/>
    </row>
    <row r="50" spans="6:6">
      <c r="F50" s="37"/>
    </row>
    <row r="51" spans="6:6">
      <c r="F51" s="37"/>
    </row>
    <row r="52" spans="6:6">
      <c r="F52" s="37"/>
    </row>
    <row r="53" spans="6:6">
      <c r="F53" s="37"/>
    </row>
    <row r="54" spans="6:6">
      <c r="F54" s="37"/>
    </row>
    <row r="55" spans="6:6">
      <c r="F55" s="37"/>
    </row>
    <row r="56" spans="6:6">
      <c r="F56" s="37"/>
    </row>
    <row r="57" spans="6:6">
      <c r="F57" s="37"/>
    </row>
    <row r="58" spans="6:6">
      <c r="F58" s="37"/>
    </row>
    <row r="59" spans="6:6">
      <c r="F59" s="37"/>
    </row>
    <row r="60" spans="6:6">
      <c r="F60" s="37"/>
    </row>
    <row r="61" spans="6:6">
      <c r="F61" s="37"/>
    </row>
    <row r="62" spans="6:6">
      <c r="F62" s="37"/>
    </row>
    <row r="63" spans="6:6">
      <c r="F63" s="37"/>
    </row>
    <row r="64" spans="6:6">
      <c r="F64" s="37"/>
    </row>
    <row r="65" spans="6:6">
      <c r="F65" s="37"/>
    </row>
    <row r="66" spans="6:6">
      <c r="F66" s="37"/>
    </row>
    <row r="67" spans="6:6">
      <c r="F67" s="37"/>
    </row>
    <row r="68" spans="6:6">
      <c r="F68" s="37"/>
    </row>
    <row r="69" spans="6:6">
      <c r="F69" s="37"/>
    </row>
    <row r="70" spans="6:6">
      <c r="F70" s="37"/>
    </row>
    <row r="71" spans="6:6">
      <c r="F71" s="37"/>
    </row>
    <row r="72" spans="6:6">
      <c r="F72" s="37"/>
    </row>
    <row r="73" spans="6:6">
      <c r="F73" s="37"/>
    </row>
    <row r="74" spans="6:6">
      <c r="F74" s="37"/>
    </row>
    <row r="75" spans="6:6">
      <c r="F75" s="37"/>
    </row>
    <row r="76" spans="6:6">
      <c r="F76" s="37"/>
    </row>
    <row r="77" spans="6:6">
      <c r="F77" s="37"/>
    </row>
    <row r="78" spans="6:6">
      <c r="F78" s="37"/>
    </row>
    <row r="79" spans="6:6">
      <c r="F79" s="37"/>
    </row>
    <row r="80" spans="6:6">
      <c r="F80" s="37"/>
    </row>
    <row r="81" spans="6:6">
      <c r="F81" s="37"/>
    </row>
    <row r="82" spans="6:6">
      <c r="F82" s="37"/>
    </row>
    <row r="83" spans="6:6">
      <c r="F83" s="37"/>
    </row>
    <row r="84" spans="6:6">
      <c r="F84" s="37"/>
    </row>
    <row r="85" spans="6:6">
      <c r="F85" s="37"/>
    </row>
    <row r="86" spans="6:6">
      <c r="F86" s="37"/>
    </row>
    <row r="87" spans="6:6">
      <c r="F87" s="37"/>
    </row>
    <row r="88" spans="6:6">
      <c r="F88" s="37"/>
    </row>
    <row r="89" spans="6:6">
      <c r="F89" s="37"/>
    </row>
    <row r="90" spans="6:6">
      <c r="F90" s="37"/>
    </row>
    <row r="91" spans="6:6">
      <c r="F91" s="37"/>
    </row>
    <row r="92" spans="6:6">
      <c r="F92" s="37"/>
    </row>
    <row r="93" spans="6:6">
      <c r="F93" s="37"/>
    </row>
    <row r="94" spans="6:6">
      <c r="F94" s="37"/>
    </row>
    <row r="95" spans="6:6">
      <c r="F95" s="37"/>
    </row>
    <row r="96" spans="6:6">
      <c r="F96" s="37"/>
    </row>
    <row r="97" spans="6:6">
      <c r="F97" s="37"/>
    </row>
    <row r="98" spans="6:6">
      <c r="F98" s="37"/>
    </row>
    <row r="99" spans="6:6">
      <c r="F99" s="37"/>
    </row>
    <row r="100" spans="6:6">
      <c r="F100" s="37"/>
    </row>
    <row r="101" spans="6:6">
      <c r="F101" s="37"/>
    </row>
    <row r="102" spans="6:6">
      <c r="F102" s="37"/>
    </row>
    <row r="103" spans="6:6">
      <c r="F103" s="37"/>
    </row>
    <row r="104" spans="6:6">
      <c r="F104" s="37"/>
    </row>
    <row r="105" spans="6:6">
      <c r="F105" s="37"/>
    </row>
    <row r="106" spans="6:6">
      <c r="F106" s="37"/>
    </row>
    <row r="107" spans="6:6">
      <c r="F107" s="37"/>
    </row>
    <row r="108" spans="6:6">
      <c r="F108" s="37"/>
    </row>
    <row r="109" spans="6:6">
      <c r="F109" s="37"/>
    </row>
    <row r="110" spans="6:6">
      <c r="F110" s="37"/>
    </row>
    <row r="111" spans="6:6">
      <c r="F111" s="37"/>
    </row>
    <row r="112" spans="6:6">
      <c r="F112" s="37"/>
    </row>
    <row r="113" spans="6:6">
      <c r="F113" s="37"/>
    </row>
    <row r="114" spans="6:6">
      <c r="F114" s="37"/>
    </row>
    <row r="115" spans="6:6">
      <c r="F115" s="37"/>
    </row>
    <row r="116" spans="6:6">
      <c r="F116" s="37"/>
    </row>
    <row r="117" spans="6:6">
      <c r="F117" s="37"/>
    </row>
    <row r="118" spans="6:6">
      <c r="F118" s="37"/>
    </row>
    <row r="119" spans="6:6">
      <c r="F119" s="37"/>
    </row>
    <row r="120" spans="6:6">
      <c r="F120" s="37"/>
    </row>
    <row r="121" spans="6:6">
      <c r="F121" s="37"/>
    </row>
    <row r="122" spans="6:6">
      <c r="F122" s="37"/>
    </row>
    <row r="123" spans="6:6">
      <c r="F123" s="37"/>
    </row>
    <row r="124" spans="6:6">
      <c r="F124" s="37"/>
    </row>
    <row r="125" spans="6:6">
      <c r="F125" s="37"/>
    </row>
    <row r="126" spans="6:6">
      <c r="F126" s="37"/>
    </row>
    <row r="127" spans="6:6">
      <c r="F127" s="37"/>
    </row>
    <row r="128" spans="6:6">
      <c r="F128" s="37"/>
    </row>
    <row r="129" spans="6:6">
      <c r="F129" s="37"/>
    </row>
    <row r="130" spans="6:6">
      <c r="F130" s="37"/>
    </row>
    <row r="131" spans="6:6">
      <c r="F131" s="37"/>
    </row>
    <row r="132" spans="6:6">
      <c r="F132" s="37"/>
    </row>
    <row r="133" spans="6:6">
      <c r="F133" s="37"/>
    </row>
    <row r="134" spans="6:6">
      <c r="F134" s="37"/>
    </row>
    <row r="135" spans="6:6">
      <c r="F135" s="37"/>
    </row>
    <row r="136" spans="6:6">
      <c r="F136" s="37"/>
    </row>
    <row r="137" spans="6:6">
      <c r="F137" s="37"/>
    </row>
    <row r="138" spans="6:6">
      <c r="F138" s="37"/>
    </row>
    <row r="139" spans="6:6">
      <c r="F139" s="37"/>
    </row>
    <row r="140" spans="6:6">
      <c r="F140" s="37"/>
    </row>
    <row r="141" spans="6:6">
      <c r="F141" s="37"/>
    </row>
    <row r="142" spans="6:6">
      <c r="F142" s="37"/>
    </row>
    <row r="143" spans="6:6">
      <c r="F143" s="37"/>
    </row>
    <row r="144" spans="6:6">
      <c r="F144" s="37"/>
    </row>
    <row r="145" spans="6:6">
      <c r="F145" s="37"/>
    </row>
    <row r="146" spans="6:6">
      <c r="F146" s="37"/>
    </row>
    <row r="147" spans="6:6">
      <c r="F147" s="37"/>
    </row>
    <row r="148" spans="6:6">
      <c r="F148" s="37"/>
    </row>
    <row r="149" spans="6:6">
      <c r="F149" s="37"/>
    </row>
    <row r="150" spans="6:6">
      <c r="F150" s="37"/>
    </row>
    <row r="151" spans="6:6">
      <c r="F151" s="37"/>
    </row>
    <row r="152" spans="6:6">
      <c r="F152" s="37"/>
    </row>
    <row r="153" spans="6:6">
      <c r="F153" s="37"/>
    </row>
    <row r="154" spans="6:6">
      <c r="F154" s="37"/>
    </row>
    <row r="155" spans="6:6">
      <c r="F155" s="37"/>
    </row>
    <row r="156" spans="6:6">
      <c r="F156" s="37"/>
    </row>
    <row r="157" spans="6:6">
      <c r="F157" s="37"/>
    </row>
    <row r="158" spans="6:6">
      <c r="F158" s="37"/>
    </row>
    <row r="159" spans="6:6">
      <c r="F159" s="37"/>
    </row>
    <row r="160" spans="6:6">
      <c r="F160" s="37"/>
    </row>
    <row r="161" spans="6:6">
      <c r="F161" s="37"/>
    </row>
    <row r="162" spans="6:6">
      <c r="F162" s="37"/>
    </row>
    <row r="163" spans="6:6">
      <c r="F163" s="37"/>
    </row>
    <row r="164" spans="6:6">
      <c r="F164" s="37"/>
    </row>
    <row r="165" spans="6:6">
      <c r="F165" s="37"/>
    </row>
    <row r="166" spans="6:6">
      <c r="F166" s="37"/>
    </row>
    <row r="167" spans="6:6">
      <c r="F167" s="37"/>
    </row>
    <row r="168" spans="6:6">
      <c r="F168" s="37"/>
    </row>
    <row r="169" spans="6:6">
      <c r="F169" s="37"/>
    </row>
    <row r="170" spans="6:6">
      <c r="F170" s="37"/>
    </row>
    <row r="171" spans="6:6">
      <c r="F171" s="37"/>
    </row>
    <row r="172" spans="6:6">
      <c r="F172" s="37"/>
    </row>
    <row r="173" spans="6:6">
      <c r="F173" s="37"/>
    </row>
    <row r="174" spans="6:6">
      <c r="F174" s="37"/>
    </row>
    <row r="175" spans="6:6">
      <c r="F175" s="37"/>
    </row>
    <row r="176" spans="6:6">
      <c r="F176" s="37"/>
    </row>
    <row r="177" spans="6:6">
      <c r="F177" s="37"/>
    </row>
    <row r="178" spans="6:6">
      <c r="F178" s="37"/>
    </row>
    <row r="179" spans="6:6">
      <c r="F179" s="37"/>
    </row>
    <row r="180" spans="6:6">
      <c r="F180" s="37"/>
    </row>
    <row r="181" spans="6:6">
      <c r="F181" s="37"/>
    </row>
    <row r="182" spans="6:6">
      <c r="F182" s="37"/>
    </row>
    <row r="183" spans="6:6">
      <c r="F183" s="37"/>
    </row>
    <row r="184" spans="6:6">
      <c r="F184" s="37"/>
    </row>
    <row r="185" spans="6:6">
      <c r="F185" s="37"/>
    </row>
    <row r="186" spans="6:6">
      <c r="F186" s="37"/>
    </row>
    <row r="187" spans="6:6">
      <c r="F187" s="37"/>
    </row>
    <row r="188" spans="6:6">
      <c r="F188" s="37"/>
    </row>
    <row r="189" spans="6:6">
      <c r="F189" s="37"/>
    </row>
    <row r="190" spans="6:6">
      <c r="F190" s="37"/>
    </row>
    <row r="191" spans="6:6">
      <c r="F191" s="37"/>
    </row>
    <row r="192" spans="6:6">
      <c r="F192" s="37"/>
    </row>
    <row r="193" spans="6:6">
      <c r="F193" s="37"/>
    </row>
    <row r="194" spans="6:6">
      <c r="F194" s="37"/>
    </row>
    <row r="195" spans="6:6">
      <c r="F195" s="37"/>
    </row>
    <row r="196" spans="6:6">
      <c r="F196" s="37"/>
    </row>
    <row r="197" spans="6:6">
      <c r="F197" s="37"/>
    </row>
    <row r="198" spans="6:6">
      <c r="F198" s="37"/>
    </row>
    <row r="199" spans="6:6">
      <c r="F199" s="37"/>
    </row>
    <row r="200" spans="6:6">
      <c r="F200" s="37"/>
    </row>
    <row r="201" spans="6:6">
      <c r="F201" s="37"/>
    </row>
    <row r="202" spans="6:6">
      <c r="F202" s="37"/>
    </row>
    <row r="203" spans="6:6">
      <c r="F203" s="37"/>
    </row>
    <row r="204" spans="6:6">
      <c r="F204" s="37"/>
    </row>
    <row r="205" spans="6:6">
      <c r="F205" s="37"/>
    </row>
    <row r="206" spans="6:6">
      <c r="F206" s="37"/>
    </row>
    <row r="207" spans="6:6">
      <c r="F207" s="37"/>
    </row>
    <row r="208" spans="6:6">
      <c r="F208" s="37"/>
    </row>
    <row r="209" spans="6:6">
      <c r="F209" s="37"/>
    </row>
    <row r="210" spans="6:6">
      <c r="F210" s="37"/>
    </row>
    <row r="211" spans="6:6">
      <c r="F211" s="37"/>
    </row>
    <row r="212" spans="6:6">
      <c r="F212" s="37"/>
    </row>
    <row r="213" spans="6:6">
      <c r="F213" s="37"/>
    </row>
    <row r="214" spans="6:6">
      <c r="F214" s="37"/>
    </row>
    <row r="215" spans="6:6">
      <c r="F215" s="37"/>
    </row>
    <row r="216" spans="6:6">
      <c r="F216" s="37"/>
    </row>
    <row r="217" spans="6:6">
      <c r="F217" s="37"/>
    </row>
    <row r="218" spans="6:6">
      <c r="F218" s="37"/>
    </row>
    <row r="219" spans="6:6">
      <c r="F219" s="37"/>
    </row>
    <row r="220" spans="6:6">
      <c r="F220" s="37"/>
    </row>
    <row r="221" spans="6:6">
      <c r="F221" s="37"/>
    </row>
    <row r="222" spans="6:6">
      <c r="F222" s="37"/>
    </row>
    <row r="223" spans="6:6">
      <c r="F223" s="37"/>
    </row>
    <row r="224" spans="6:6">
      <c r="F224" s="37"/>
    </row>
    <row r="225" spans="6:6">
      <c r="F225" s="37"/>
    </row>
    <row r="226" spans="6:6">
      <c r="F226" s="37"/>
    </row>
    <row r="227" spans="6:6">
      <c r="F227" s="37"/>
    </row>
    <row r="228" spans="6:6">
      <c r="F228" s="37"/>
    </row>
    <row r="229" spans="6:6">
      <c r="F229" s="37"/>
    </row>
    <row r="230" spans="6:6">
      <c r="F230" s="37"/>
    </row>
    <row r="231" spans="6:6">
      <c r="F231" s="37"/>
    </row>
    <row r="232" spans="6:6">
      <c r="F232" s="37"/>
    </row>
    <row r="233" spans="6:6">
      <c r="F233" s="37"/>
    </row>
    <row r="234" spans="6:6">
      <c r="F234" s="37"/>
    </row>
    <row r="235" spans="6:6">
      <c r="F235" s="37"/>
    </row>
    <row r="236" spans="6:6">
      <c r="F236" s="37"/>
    </row>
    <row r="237" spans="6:6">
      <c r="F237" s="37"/>
    </row>
    <row r="238" spans="6:6">
      <c r="F238" s="37"/>
    </row>
    <row r="239" spans="6:6">
      <c r="F239" s="37"/>
    </row>
    <row r="240" spans="6:6">
      <c r="F240" s="37"/>
    </row>
    <row r="241" spans="6:6">
      <c r="F241" s="37"/>
    </row>
    <row r="242" spans="6:6">
      <c r="F242" s="37"/>
    </row>
    <row r="243" spans="6:6">
      <c r="F243" s="37"/>
    </row>
    <row r="244" spans="6:6">
      <c r="F244" s="37"/>
    </row>
    <row r="245" spans="6:6">
      <c r="F245" s="37"/>
    </row>
    <row r="246" spans="6:6">
      <c r="F246" s="37"/>
    </row>
    <row r="247" spans="6:6">
      <c r="F247" s="37"/>
    </row>
    <row r="248" spans="6:6">
      <c r="F248" s="37"/>
    </row>
    <row r="249" spans="6:6">
      <c r="F249" s="37"/>
    </row>
    <row r="250" spans="6:6">
      <c r="F250" s="37"/>
    </row>
    <row r="251" spans="6:6">
      <c r="F251" s="37"/>
    </row>
    <row r="252" spans="6:6">
      <c r="F252" s="37"/>
    </row>
    <row r="253" spans="6:6">
      <c r="F253" s="37"/>
    </row>
    <row r="254" spans="6:6">
      <c r="F254" s="37"/>
    </row>
    <row r="255" spans="6:6">
      <c r="F255" s="37"/>
    </row>
    <row r="256" spans="6:6">
      <c r="F256" s="37"/>
    </row>
    <row r="257" spans="6:6">
      <c r="F257" s="37"/>
    </row>
    <row r="258" spans="6:6">
      <c r="F258" s="37"/>
    </row>
    <row r="259" spans="6:6">
      <c r="F259" s="37"/>
    </row>
    <row r="260" spans="6:6">
      <c r="F260" s="37"/>
    </row>
    <row r="261" spans="6:6">
      <c r="F261" s="37"/>
    </row>
    <row r="262" spans="6:6">
      <c r="F262" s="37"/>
    </row>
    <row r="263" spans="6:6">
      <c r="F263" s="37"/>
    </row>
    <row r="264" spans="6:6">
      <c r="F264" s="37"/>
    </row>
    <row r="265" spans="6:6">
      <c r="F265" s="37"/>
    </row>
    <row r="266" spans="6:6">
      <c r="F266" s="37"/>
    </row>
    <row r="267" spans="6:6">
      <c r="F267" s="37"/>
    </row>
    <row r="268" spans="6:6">
      <c r="F268" s="37"/>
    </row>
    <row r="269" spans="6:6">
      <c r="F269" s="37"/>
    </row>
    <row r="270" spans="6:6">
      <c r="F270" s="37"/>
    </row>
    <row r="271" spans="6:6">
      <c r="F271" s="37"/>
    </row>
    <row r="272" spans="6:6">
      <c r="F272" s="37"/>
    </row>
    <row r="273" spans="6:6">
      <c r="F273" s="37"/>
    </row>
    <row r="274" spans="6:6">
      <c r="F274" s="37"/>
    </row>
    <row r="275" spans="6:6">
      <c r="F275" s="37"/>
    </row>
    <row r="276" spans="6:6">
      <c r="F276" s="37"/>
    </row>
    <row r="277" spans="6:6">
      <c r="F277" s="37"/>
    </row>
    <row r="278" spans="6:6">
      <c r="F278" s="37"/>
    </row>
    <row r="279" spans="6:6">
      <c r="F279" s="37"/>
    </row>
    <row r="280" spans="6:6">
      <c r="F280" s="37"/>
    </row>
    <row r="281" spans="6:6">
      <c r="F281" s="37"/>
    </row>
    <row r="282" spans="6:6">
      <c r="F282" s="37"/>
    </row>
    <row r="283" spans="6:6">
      <c r="F283" s="37"/>
    </row>
    <row r="284" spans="6:6">
      <c r="F284" s="37"/>
    </row>
    <row r="285" spans="6:6">
      <c r="F285" s="37"/>
    </row>
    <row r="286" spans="6:6">
      <c r="F286" s="37"/>
    </row>
    <row r="287" spans="6:6">
      <c r="F287" s="37"/>
    </row>
    <row r="288" spans="6:6">
      <c r="F288" s="37"/>
    </row>
    <row r="289" spans="6:6">
      <c r="F289" s="37"/>
    </row>
    <row r="290" spans="6:6">
      <c r="F290" s="37"/>
    </row>
    <row r="291" spans="6:6">
      <c r="F291" s="37"/>
    </row>
    <row r="292" spans="6:6">
      <c r="F292" s="37"/>
    </row>
    <row r="293" spans="6:6">
      <c r="F293" s="37"/>
    </row>
    <row r="294" spans="6:6">
      <c r="F294" s="37"/>
    </row>
    <row r="295" spans="6:6">
      <c r="F295" s="37"/>
    </row>
    <row r="296" spans="6:6">
      <c r="F296" s="37"/>
    </row>
    <row r="297" spans="6:6">
      <c r="F297" s="37"/>
    </row>
    <row r="298" spans="6:6">
      <c r="F298" s="37"/>
    </row>
    <row r="299" spans="6:6">
      <c r="F299" s="37"/>
    </row>
    <row r="300" spans="6:6">
      <c r="F300" s="37"/>
    </row>
    <row r="301" spans="6:6">
      <c r="F301" s="37"/>
    </row>
    <row r="302" spans="6:6">
      <c r="F302" s="37"/>
    </row>
    <row r="303" spans="6:6">
      <c r="F303" s="37"/>
    </row>
    <row r="304" spans="6:6">
      <c r="F304" s="37"/>
    </row>
    <row r="305" spans="6:6">
      <c r="F305" s="37"/>
    </row>
    <row r="306" spans="6:6">
      <c r="F306" s="37"/>
    </row>
    <row r="307" spans="6:6">
      <c r="F307" s="37"/>
    </row>
    <row r="308" spans="6:6">
      <c r="F308" s="37"/>
    </row>
    <row r="309" spans="6:6">
      <c r="F309" s="37"/>
    </row>
    <row r="310" spans="6:6">
      <c r="F310" s="37"/>
    </row>
    <row r="311" spans="6:6">
      <c r="F311" s="37"/>
    </row>
    <row r="312" spans="6:6">
      <c r="F312" s="37"/>
    </row>
    <row r="313" spans="6:6">
      <c r="F313" s="37"/>
    </row>
    <row r="314" spans="6:6">
      <c r="F314" s="37"/>
    </row>
    <row r="315" spans="6:6">
      <c r="F315" s="37"/>
    </row>
    <row r="316" spans="6:6">
      <c r="F316" s="37"/>
    </row>
    <row r="317" spans="6:6">
      <c r="F317" s="37"/>
    </row>
    <row r="318" spans="6:6">
      <c r="F318" s="37"/>
    </row>
    <row r="319" spans="6:6">
      <c r="F319" s="37"/>
    </row>
    <row r="320" spans="6:6">
      <c r="F320" s="37"/>
    </row>
    <row r="321" spans="6:6">
      <c r="F321" s="37"/>
    </row>
    <row r="322" spans="6:6">
      <c r="F322" s="37"/>
    </row>
    <row r="323" spans="6:6">
      <c r="F323" s="37"/>
    </row>
    <row r="324" spans="6:6">
      <c r="F324" s="37"/>
    </row>
    <row r="325" spans="6:6">
      <c r="F325" s="37"/>
    </row>
    <row r="326" spans="6:6">
      <c r="F326" s="37"/>
    </row>
    <row r="327" spans="6:6">
      <c r="F327" s="37"/>
    </row>
    <row r="328" spans="6:6">
      <c r="F328" s="37"/>
    </row>
    <row r="329" spans="6:6">
      <c r="F329" s="37"/>
    </row>
    <row r="330" spans="6:6">
      <c r="F330" s="37"/>
    </row>
    <row r="331" spans="6:6">
      <c r="F331" s="37"/>
    </row>
    <row r="332" spans="6:6">
      <c r="F332" s="37"/>
    </row>
    <row r="333" spans="6:6">
      <c r="F333" s="37"/>
    </row>
    <row r="334" spans="6:6">
      <c r="F334" s="37"/>
    </row>
    <row r="335" spans="6:6">
      <c r="F335" s="37"/>
    </row>
    <row r="336" spans="6:6">
      <c r="F336" s="37"/>
    </row>
    <row r="337" spans="6:6">
      <c r="F337" s="37"/>
    </row>
    <row r="338" spans="6:6">
      <c r="F338" s="37"/>
    </row>
    <row r="339" spans="6:6">
      <c r="F339" s="37"/>
    </row>
    <row r="340" spans="6:6">
      <c r="F340" s="37"/>
    </row>
    <row r="341" spans="6:6">
      <c r="F341" s="37"/>
    </row>
    <row r="342" spans="6:6">
      <c r="F342" s="37"/>
    </row>
    <row r="343" spans="6:6">
      <c r="F343" s="37"/>
    </row>
    <row r="344" spans="6:6">
      <c r="F344" s="37"/>
    </row>
    <row r="345" spans="6:6">
      <c r="F345" s="37"/>
    </row>
    <row r="346" spans="6:6">
      <c r="F346" s="37"/>
    </row>
    <row r="347" spans="6:6">
      <c r="F347" s="37"/>
    </row>
    <row r="348" spans="6:6">
      <c r="F348" s="37"/>
    </row>
    <row r="349" spans="6:6">
      <c r="F349" s="37"/>
    </row>
    <row r="350" spans="6:6">
      <c r="F350" s="37"/>
    </row>
    <row r="351" spans="6:6">
      <c r="F351" s="37"/>
    </row>
    <row r="352" spans="6:6">
      <c r="F352" s="37"/>
    </row>
    <row r="353" spans="6:6">
      <c r="F353" s="37"/>
    </row>
    <row r="354" spans="6:6">
      <c r="F354" s="37"/>
    </row>
    <row r="355" spans="6:6">
      <c r="F355" s="37"/>
    </row>
    <row r="356" spans="6:6">
      <c r="F356" s="37"/>
    </row>
    <row r="357" spans="6:6">
      <c r="F357" s="37"/>
    </row>
    <row r="358" spans="6:6">
      <c r="F358" s="37"/>
    </row>
    <row r="359" spans="6:6">
      <c r="F359" s="37"/>
    </row>
    <row r="360" spans="6:6">
      <c r="F360" s="37"/>
    </row>
    <row r="361" spans="6:6">
      <c r="F361" s="37"/>
    </row>
    <row r="362" spans="6:6">
      <c r="F362" s="37"/>
    </row>
    <row r="363" spans="6:6">
      <c r="F363" s="37"/>
    </row>
    <row r="364" spans="6:6">
      <c r="F364" s="37"/>
    </row>
    <row r="365" spans="6:6">
      <c r="F365" s="37"/>
    </row>
    <row r="366" spans="6:6">
      <c r="F366" s="37"/>
    </row>
    <row r="367" spans="6:6">
      <c r="F367" s="37"/>
    </row>
    <row r="368" spans="6:6">
      <c r="F368" s="37"/>
    </row>
    <row r="369" spans="6:6">
      <c r="F369" s="37"/>
    </row>
    <row r="370" spans="6:6">
      <c r="F370" s="37"/>
    </row>
    <row r="371" spans="6:6">
      <c r="F371" s="37"/>
    </row>
    <row r="372" spans="6:6">
      <c r="F372" s="37"/>
    </row>
    <row r="373" spans="6:6">
      <c r="F373" s="37"/>
    </row>
    <row r="374" spans="6:6">
      <c r="F374" s="37"/>
    </row>
    <row r="375" spans="6:6">
      <c r="F375" s="37"/>
    </row>
    <row r="376" spans="6:6">
      <c r="F376" s="37"/>
    </row>
    <row r="377" spans="6:6">
      <c r="F377" s="37"/>
    </row>
    <row r="378" spans="6:6">
      <c r="F378" s="37"/>
    </row>
    <row r="379" spans="6:6">
      <c r="F379" s="37"/>
    </row>
    <row r="380" spans="6:6">
      <c r="F380" s="37"/>
    </row>
    <row r="381" spans="6:6">
      <c r="F381" s="37"/>
    </row>
    <row r="382" spans="6:6">
      <c r="F382" s="37"/>
    </row>
    <row r="383" spans="6:6">
      <c r="F383" s="37"/>
    </row>
    <row r="384" spans="6:6">
      <c r="F384" s="37"/>
    </row>
    <row r="385" spans="6:6">
      <c r="F385" s="37"/>
    </row>
    <row r="386" spans="6:6">
      <c r="F386" s="37"/>
    </row>
    <row r="387" spans="6:6">
      <c r="F387" s="37"/>
    </row>
    <row r="388" spans="6:6">
      <c r="F388" s="37"/>
    </row>
    <row r="389" spans="6:6">
      <c r="F389" s="37"/>
    </row>
    <row r="390" spans="6:6">
      <c r="F390" s="37"/>
    </row>
    <row r="391" spans="6:6">
      <c r="F391" s="37"/>
    </row>
    <row r="392" spans="6:6">
      <c r="F392" s="37"/>
    </row>
    <row r="393" spans="6:6">
      <c r="F393" s="37"/>
    </row>
    <row r="394" spans="6:6">
      <c r="F394" s="37"/>
    </row>
    <row r="395" spans="6:6">
      <c r="F395" s="37"/>
    </row>
    <row r="396" spans="6:6">
      <c r="F396" s="37"/>
    </row>
    <row r="397" spans="6:6">
      <c r="F397" s="37"/>
    </row>
    <row r="398" spans="6:6">
      <c r="F398" s="37"/>
    </row>
    <row r="399" spans="6:6">
      <c r="F399" s="37"/>
    </row>
    <row r="400" spans="6:6">
      <c r="F400" s="37"/>
    </row>
    <row r="401" spans="6:6">
      <c r="F401" s="37"/>
    </row>
    <row r="402" spans="6:6">
      <c r="F402" s="37"/>
    </row>
    <row r="403" spans="6:6">
      <c r="F403" s="37"/>
    </row>
    <row r="404" spans="6:6">
      <c r="F404" s="37"/>
    </row>
    <row r="405" spans="6:6">
      <c r="F405" s="37"/>
    </row>
    <row r="406" spans="6:6">
      <c r="F406" s="37"/>
    </row>
    <row r="407" spans="6:6">
      <c r="F407" s="37"/>
    </row>
    <row r="408" spans="6:6">
      <c r="F408" s="37"/>
    </row>
    <row r="409" spans="6:6">
      <c r="F409" s="37"/>
    </row>
    <row r="410" spans="6:6">
      <c r="F410" s="37"/>
    </row>
    <row r="411" spans="6:6">
      <c r="F411" s="37"/>
    </row>
    <row r="412" spans="6:6">
      <c r="F412" s="37"/>
    </row>
    <row r="413" spans="6:6">
      <c r="F413" s="37"/>
    </row>
    <row r="414" spans="6:6">
      <c r="F414" s="37"/>
    </row>
    <row r="415" spans="6:6">
      <c r="F415" s="37"/>
    </row>
    <row r="416" spans="6:6">
      <c r="F416" s="37"/>
    </row>
    <row r="417" spans="6:6">
      <c r="F417" s="37"/>
    </row>
    <row r="418" spans="6:6">
      <c r="F418" s="37"/>
    </row>
    <row r="419" spans="6:6">
      <c r="F419" s="37"/>
    </row>
    <row r="420" spans="6:6">
      <c r="F420" s="37"/>
    </row>
    <row r="421" spans="6:6">
      <c r="F421" s="37"/>
    </row>
    <row r="422" spans="6:6">
      <c r="F422" s="37"/>
    </row>
    <row r="423" spans="6:6">
      <c r="F423" s="37"/>
    </row>
    <row r="424" spans="6:6">
      <c r="F424" s="37"/>
    </row>
    <row r="425" spans="6:6">
      <c r="F425" s="37"/>
    </row>
    <row r="426" spans="6:6">
      <c r="F426" s="37"/>
    </row>
    <row r="427" spans="6:6">
      <c r="F427" s="37"/>
    </row>
    <row r="428" spans="6:6">
      <c r="F428" s="37"/>
    </row>
    <row r="429" spans="6:6">
      <c r="F429" s="37"/>
    </row>
    <row r="430" spans="6:6">
      <c r="F430" s="37"/>
    </row>
    <row r="431" spans="6:6">
      <c r="F431" s="37"/>
    </row>
    <row r="432" spans="6:6">
      <c r="F432" s="37"/>
    </row>
    <row r="433" spans="6:6">
      <c r="F433" s="37"/>
    </row>
    <row r="434" spans="6:6">
      <c r="F434" s="37"/>
    </row>
    <row r="435" spans="6:6">
      <c r="F435" s="37"/>
    </row>
    <row r="436" spans="6:6">
      <c r="F436" s="37"/>
    </row>
    <row r="437" spans="6:6">
      <c r="F437" s="37"/>
    </row>
    <row r="438" spans="6:6">
      <c r="F438" s="37"/>
    </row>
    <row r="439" spans="6:6">
      <c r="F439" s="37"/>
    </row>
    <row r="440" spans="6:6">
      <c r="F440" s="37"/>
    </row>
    <row r="441" spans="6:6">
      <c r="F441" s="37"/>
    </row>
    <row r="442" spans="6:6">
      <c r="F442" s="37"/>
    </row>
    <row r="443" spans="6:6">
      <c r="F443" s="37"/>
    </row>
    <row r="444" spans="6:6">
      <c r="F444" s="37"/>
    </row>
    <row r="445" spans="6:6">
      <c r="F445" s="37"/>
    </row>
    <row r="446" spans="6:6">
      <c r="F446" s="37"/>
    </row>
    <row r="447" spans="6:6">
      <c r="F447" s="37"/>
    </row>
    <row r="448" spans="6:6">
      <c r="F448" s="37"/>
    </row>
    <row r="449" spans="6:6">
      <c r="F449" s="37"/>
    </row>
    <row r="450" spans="6:6">
      <c r="F450" s="37"/>
    </row>
    <row r="451" spans="6:6">
      <c r="F451" s="37"/>
    </row>
    <row r="452" spans="6:6">
      <c r="F452" s="37"/>
    </row>
    <row r="453" spans="6:6">
      <c r="F453" s="37"/>
    </row>
    <row r="454" spans="6:6">
      <c r="F454" s="37"/>
    </row>
    <row r="455" spans="6:6">
      <c r="F455" s="37"/>
    </row>
    <row r="456" spans="6:6">
      <c r="F456" s="37"/>
    </row>
    <row r="457" spans="6:6">
      <c r="F457" s="37"/>
    </row>
    <row r="458" spans="6:6">
      <c r="F458" s="37"/>
    </row>
    <row r="459" spans="6:6">
      <c r="F459" s="37"/>
    </row>
    <row r="460" spans="6:6">
      <c r="F460" s="37"/>
    </row>
    <row r="461" spans="6:6">
      <c r="F461" s="37"/>
    </row>
    <row r="462" spans="6:6">
      <c r="F462" s="37"/>
    </row>
    <row r="463" spans="6:6">
      <c r="F463" s="37"/>
    </row>
    <row r="464" spans="6:6">
      <c r="F464" s="37"/>
    </row>
    <row r="465" spans="6:6">
      <c r="F465" s="37"/>
    </row>
    <row r="466" spans="6:6">
      <c r="F466" s="37"/>
    </row>
    <row r="467" spans="6:6">
      <c r="F467" s="37"/>
    </row>
    <row r="468" spans="6:6">
      <c r="F468" s="37"/>
    </row>
    <row r="469" spans="6:6">
      <c r="F469" s="37"/>
    </row>
    <row r="470" spans="6:6">
      <c r="F470" s="37"/>
    </row>
    <row r="471" spans="6:6">
      <c r="F471" s="37"/>
    </row>
    <row r="472" spans="6:6">
      <c r="F472" s="37"/>
    </row>
    <row r="473" spans="6:6">
      <c r="F473" s="37"/>
    </row>
    <row r="474" spans="6:6">
      <c r="F474" s="37"/>
    </row>
    <row r="475" spans="6:6">
      <c r="F475" s="37"/>
    </row>
    <row r="476" spans="6:6">
      <c r="F476" s="37"/>
    </row>
    <row r="477" spans="6:6">
      <c r="F477" s="37"/>
    </row>
    <row r="478" spans="6:6">
      <c r="F478" s="37"/>
    </row>
    <row r="479" spans="6:6">
      <c r="F479" s="37"/>
    </row>
    <row r="480" spans="6:6">
      <c r="F480" s="37"/>
    </row>
    <row r="481" spans="6:6">
      <c r="F481" s="37"/>
    </row>
    <row r="482" spans="6:6">
      <c r="F482" s="37"/>
    </row>
    <row r="483" spans="6:6">
      <c r="F483" s="37"/>
    </row>
    <row r="484" spans="6:6">
      <c r="F484" s="37"/>
    </row>
    <row r="485" spans="6:6">
      <c r="F485" s="37"/>
    </row>
    <row r="486" spans="6:6">
      <c r="F486" s="37"/>
    </row>
    <row r="487" spans="6:6">
      <c r="F487" s="37"/>
    </row>
    <row r="488" spans="6:6">
      <c r="F488" s="37"/>
    </row>
    <row r="489" spans="6:6">
      <c r="F489" s="37"/>
    </row>
    <row r="490" spans="6:6">
      <c r="F490" s="37"/>
    </row>
    <row r="491" spans="6:6">
      <c r="F491" s="37"/>
    </row>
    <row r="492" spans="6:6">
      <c r="F492" s="37"/>
    </row>
    <row r="493" spans="6:6">
      <c r="F493" s="37"/>
    </row>
    <row r="494" spans="6:6">
      <c r="F494" s="37"/>
    </row>
    <row r="495" spans="6:6">
      <c r="F495" s="37"/>
    </row>
    <row r="496" spans="6:6">
      <c r="F496" s="37"/>
    </row>
    <row r="497" spans="6:6">
      <c r="F497" s="37"/>
    </row>
    <row r="498" spans="6:6">
      <c r="F498" s="37"/>
    </row>
    <row r="499" spans="6:6">
      <c r="F499" s="37"/>
    </row>
    <row r="500" spans="6:6">
      <c r="F500" s="37"/>
    </row>
    <row r="501" spans="6:6">
      <c r="F501" s="37"/>
    </row>
    <row r="502" spans="6:6">
      <c r="F502" s="37"/>
    </row>
    <row r="503" spans="6:6">
      <c r="F503" s="37"/>
    </row>
    <row r="504" spans="6:6">
      <c r="F504" s="37"/>
    </row>
    <row r="505" spans="6:6">
      <c r="F505" s="37"/>
    </row>
    <row r="506" spans="6:6">
      <c r="F506" s="37"/>
    </row>
    <row r="507" spans="6:6">
      <c r="F507" s="37"/>
    </row>
    <row r="508" spans="6:6">
      <c r="F508" s="37"/>
    </row>
    <row r="509" spans="6:6">
      <c r="F509" s="37"/>
    </row>
    <row r="510" spans="6:6">
      <c r="F510" s="37"/>
    </row>
    <row r="511" spans="6:6">
      <c r="F511" s="37"/>
    </row>
    <row r="512" spans="6:6">
      <c r="F512" s="37"/>
    </row>
    <row r="513" spans="6:6">
      <c r="F513" s="37"/>
    </row>
    <row r="514" spans="6:6">
      <c r="F514" s="37"/>
    </row>
    <row r="515" spans="6:6">
      <c r="F515" s="37"/>
    </row>
    <row r="516" spans="6:6">
      <c r="F516" s="37"/>
    </row>
    <row r="517" spans="6:6">
      <c r="F517" s="37"/>
    </row>
    <row r="518" spans="6:6">
      <c r="F518" s="37"/>
    </row>
    <row r="519" spans="6:6">
      <c r="F519" s="37"/>
    </row>
    <row r="520" spans="6:6">
      <c r="F520" s="37"/>
    </row>
    <row r="521" spans="6:6">
      <c r="F521" s="37"/>
    </row>
    <row r="522" spans="6:6">
      <c r="F522" s="37"/>
    </row>
    <row r="523" spans="6:6">
      <c r="F523" s="37"/>
    </row>
    <row r="524" spans="6:6">
      <c r="F524" s="37"/>
    </row>
    <row r="525" spans="6:6">
      <c r="F525" s="37"/>
    </row>
    <row r="526" spans="6:6">
      <c r="F526" s="37"/>
    </row>
    <row r="527" spans="6:6">
      <c r="F527" s="37"/>
    </row>
    <row r="528" spans="6:6">
      <c r="F528" s="37"/>
    </row>
    <row r="529" spans="6:6">
      <c r="F529" s="37"/>
    </row>
    <row r="530" spans="6:6">
      <c r="F530" s="37"/>
    </row>
    <row r="531" spans="6:6">
      <c r="F531" s="37"/>
    </row>
    <row r="532" spans="6:6">
      <c r="F532" s="37"/>
    </row>
    <row r="533" spans="6:6">
      <c r="F533" s="37"/>
    </row>
    <row r="534" spans="6:6">
      <c r="F534" s="37"/>
    </row>
    <row r="535" spans="6:6">
      <c r="F535" s="37"/>
    </row>
    <row r="536" spans="6:6">
      <c r="F536" s="37"/>
    </row>
    <row r="537" spans="6:6">
      <c r="F537" s="37"/>
    </row>
    <row r="538" spans="6:6">
      <c r="F538" s="37"/>
    </row>
    <row r="539" spans="6:6">
      <c r="F539" s="37"/>
    </row>
    <row r="540" spans="6:6">
      <c r="F540" s="37"/>
    </row>
    <row r="541" spans="6:6">
      <c r="F541" s="37"/>
    </row>
    <row r="542" spans="6:6">
      <c r="F542" s="37"/>
    </row>
    <row r="543" spans="6:6">
      <c r="F543" s="37"/>
    </row>
    <row r="544" spans="6:6">
      <c r="F544" s="37"/>
    </row>
    <row r="545" spans="6:6">
      <c r="F545" s="37"/>
    </row>
    <row r="546" spans="6:6">
      <c r="F546" s="37"/>
    </row>
    <row r="547" spans="6:6">
      <c r="F547" s="37"/>
    </row>
    <row r="548" spans="6:6">
      <c r="F548" s="37"/>
    </row>
    <row r="549" spans="6:6">
      <c r="F549" s="37"/>
    </row>
    <row r="550" spans="6:6">
      <c r="F550" s="37"/>
    </row>
    <row r="551" spans="6:6">
      <c r="F551" s="37"/>
    </row>
    <row r="552" spans="6:6">
      <c r="F552" s="37"/>
    </row>
    <row r="553" spans="6:6">
      <c r="F553" s="37"/>
    </row>
    <row r="554" spans="6:6">
      <c r="F554" s="37"/>
    </row>
    <row r="555" spans="6:6">
      <c r="F555" s="37"/>
    </row>
    <row r="556" spans="6:6">
      <c r="F556" s="37"/>
    </row>
    <row r="557" spans="6:6">
      <c r="F557" s="37"/>
    </row>
    <row r="558" spans="6:6">
      <c r="F558" s="37"/>
    </row>
    <row r="559" spans="6:6">
      <c r="F559" s="37"/>
    </row>
    <row r="560" spans="6:6">
      <c r="F560" s="37"/>
    </row>
    <row r="561" spans="6:6">
      <c r="F561" s="37"/>
    </row>
    <row r="562" spans="6:6">
      <c r="F562" s="37"/>
    </row>
    <row r="563" spans="6:6">
      <c r="F563" s="37"/>
    </row>
    <row r="564" spans="6:6">
      <c r="F564" s="37"/>
    </row>
    <row r="565" spans="6:6">
      <c r="F565" s="37"/>
    </row>
    <row r="566" spans="6:6">
      <c r="F566" s="37"/>
    </row>
    <row r="567" spans="6:6">
      <c r="F567" s="37"/>
    </row>
    <row r="568" spans="6:6">
      <c r="F568" s="37"/>
    </row>
    <row r="569" spans="6:6">
      <c r="F569" s="37"/>
    </row>
    <row r="570" spans="6:6">
      <c r="F570" s="37"/>
    </row>
    <row r="571" spans="6:6">
      <c r="F571" s="37"/>
    </row>
    <row r="572" spans="6:6">
      <c r="F572" s="37"/>
    </row>
    <row r="573" spans="6:6">
      <c r="F573" s="37"/>
    </row>
    <row r="574" spans="6:6">
      <c r="F574" s="37"/>
    </row>
    <row r="575" spans="6:6">
      <c r="F575" s="37"/>
    </row>
    <row r="576" spans="6:6">
      <c r="F576" s="37"/>
    </row>
    <row r="577" spans="6:6">
      <c r="F577" s="37"/>
    </row>
    <row r="578" spans="6:6">
      <c r="F578" s="37"/>
    </row>
    <row r="579" spans="6:6">
      <c r="F579" s="37"/>
    </row>
    <row r="580" spans="6:6">
      <c r="F580" s="37"/>
    </row>
    <row r="581" spans="6:6">
      <c r="F581" s="37"/>
    </row>
    <row r="582" spans="6:6">
      <c r="F582" s="37"/>
    </row>
    <row r="583" spans="6:6">
      <c r="F583" s="37"/>
    </row>
    <row r="584" spans="6:6">
      <c r="F584" s="37"/>
    </row>
    <row r="585" spans="6:6">
      <c r="F585" s="37"/>
    </row>
    <row r="586" spans="6:6">
      <c r="F586" s="37"/>
    </row>
    <row r="587" spans="6:6">
      <c r="F587" s="37"/>
    </row>
    <row r="588" spans="6:6">
      <c r="F588" s="37"/>
    </row>
    <row r="589" spans="6:6">
      <c r="F589" s="37"/>
    </row>
    <row r="590" spans="6:6">
      <c r="F590" s="37"/>
    </row>
    <row r="591" spans="6:6">
      <c r="F591" s="37"/>
    </row>
    <row r="592" spans="6:6">
      <c r="F592" s="37"/>
    </row>
    <row r="593" spans="6:6">
      <c r="F593" s="37"/>
    </row>
    <row r="594" spans="6:6">
      <c r="F594" s="37"/>
    </row>
    <row r="595" spans="6:6">
      <c r="F595" s="37"/>
    </row>
    <row r="596" spans="6:6">
      <c r="F596" s="37"/>
    </row>
    <row r="597" spans="6:6">
      <c r="F597" s="37"/>
    </row>
    <row r="598" spans="6:6">
      <c r="F598" s="37"/>
    </row>
    <row r="599" spans="6:6">
      <c r="F599" s="37"/>
    </row>
    <row r="600" spans="6:6">
      <c r="F600" s="37"/>
    </row>
    <row r="601" spans="6:6">
      <c r="F601" s="37"/>
    </row>
    <row r="602" spans="6:6">
      <c r="F602" s="37"/>
    </row>
    <row r="603" spans="6:6">
      <c r="F603" s="37"/>
    </row>
    <row r="604" spans="6:6">
      <c r="F604" s="37"/>
    </row>
    <row r="605" spans="6:6">
      <c r="F605" s="37"/>
    </row>
    <row r="606" spans="6:6">
      <c r="F606" s="37"/>
    </row>
    <row r="607" spans="6:6">
      <c r="F607" s="37"/>
    </row>
    <row r="608" spans="6:6">
      <c r="F608" s="37"/>
    </row>
    <row r="609" spans="6:6">
      <c r="F609" s="37"/>
    </row>
    <row r="610" spans="6:6">
      <c r="F610" s="37"/>
    </row>
    <row r="611" spans="6:6">
      <c r="F611" s="37"/>
    </row>
    <row r="612" spans="6:6">
      <c r="F612" s="37"/>
    </row>
    <row r="613" spans="6:6">
      <c r="F613" s="37"/>
    </row>
    <row r="614" spans="6:6">
      <c r="F614" s="37"/>
    </row>
    <row r="615" spans="6:6">
      <c r="F615" s="37"/>
    </row>
    <row r="616" spans="6:6">
      <c r="F616" s="37"/>
    </row>
    <row r="617" spans="6:6">
      <c r="F617" s="37"/>
    </row>
    <row r="618" spans="6:6">
      <c r="F618" s="37"/>
    </row>
    <row r="619" spans="6:6">
      <c r="F619" s="37"/>
    </row>
    <row r="620" spans="6:6">
      <c r="F620" s="37"/>
    </row>
    <row r="621" spans="6:6">
      <c r="F621" s="37"/>
    </row>
    <row r="622" spans="6:6">
      <c r="F622" s="37"/>
    </row>
    <row r="623" spans="6:6">
      <c r="F623" s="37"/>
    </row>
    <row r="624" spans="6:6">
      <c r="F624" s="37"/>
    </row>
    <row r="625" spans="6:6">
      <c r="F625" s="37"/>
    </row>
    <row r="626" spans="6:6">
      <c r="F626" s="37"/>
    </row>
    <row r="627" spans="6:6">
      <c r="F627" s="37"/>
    </row>
    <row r="628" spans="6:6">
      <c r="F628" s="37"/>
    </row>
    <row r="629" spans="6:6">
      <c r="F629" s="37"/>
    </row>
    <row r="630" spans="6:6">
      <c r="F630" s="37"/>
    </row>
    <row r="631" spans="6:6">
      <c r="F631" s="37"/>
    </row>
    <row r="632" spans="6:6">
      <c r="F632" s="37"/>
    </row>
    <row r="633" spans="6:6">
      <c r="F633" s="37"/>
    </row>
    <row r="634" spans="6:6">
      <c r="F634" s="37"/>
    </row>
    <row r="635" spans="6:6">
      <c r="F635" s="37"/>
    </row>
    <row r="636" spans="6:6">
      <c r="F636" s="37"/>
    </row>
    <row r="637" spans="6:6">
      <c r="F637" s="37"/>
    </row>
    <row r="638" spans="6:6">
      <c r="F638" s="37"/>
    </row>
    <row r="639" spans="6:6">
      <c r="F639" s="37"/>
    </row>
    <row r="640" spans="6:6">
      <c r="F640" s="37"/>
    </row>
    <row r="641" spans="6:6">
      <c r="F641" s="37"/>
    </row>
    <row r="642" spans="6:6">
      <c r="F642" s="37"/>
    </row>
    <row r="643" spans="6:6">
      <c r="F643" s="37"/>
    </row>
    <row r="644" spans="6:6">
      <c r="F644" s="37"/>
    </row>
    <row r="645" spans="6:6">
      <c r="F645" s="37"/>
    </row>
    <row r="646" spans="6:6">
      <c r="F646" s="37"/>
    </row>
    <row r="647" spans="6:6">
      <c r="F647" s="37"/>
    </row>
    <row r="648" spans="6:6">
      <c r="F648" s="37"/>
    </row>
    <row r="649" spans="6:6">
      <c r="F649" s="37"/>
    </row>
    <row r="650" spans="6:6">
      <c r="F650" s="37"/>
    </row>
    <row r="651" spans="6:6">
      <c r="F651" s="37"/>
    </row>
    <row r="652" spans="6:6">
      <c r="F652" s="37"/>
    </row>
    <row r="653" spans="6:6">
      <c r="F653" s="37"/>
    </row>
    <row r="654" spans="6:6">
      <c r="F654" s="37"/>
    </row>
    <row r="655" spans="6:6">
      <c r="F655" s="37"/>
    </row>
    <row r="656" spans="6:6">
      <c r="F656" s="37"/>
    </row>
    <row r="657" spans="6:6">
      <c r="F657" s="37"/>
    </row>
    <row r="658" spans="6:6">
      <c r="F658" s="37"/>
    </row>
    <row r="659" spans="6:6">
      <c r="F659" s="37"/>
    </row>
    <row r="660" spans="6:6">
      <c r="F660" s="37"/>
    </row>
    <row r="661" spans="6:6">
      <c r="F661" s="37"/>
    </row>
    <row r="662" spans="6:6">
      <c r="F662" s="37"/>
    </row>
    <row r="663" spans="6:6">
      <c r="F663" s="37"/>
    </row>
    <row r="664" spans="6:6">
      <c r="F664" s="37"/>
    </row>
    <row r="665" spans="6:6">
      <c r="F665" s="37"/>
    </row>
    <row r="666" spans="6:6">
      <c r="F666" s="37"/>
    </row>
    <row r="667" spans="6:6">
      <c r="F667" s="37"/>
    </row>
    <row r="668" spans="6:6">
      <c r="F668" s="37"/>
    </row>
    <row r="669" spans="6:6">
      <c r="F669" s="37"/>
    </row>
    <row r="670" spans="6:6">
      <c r="F670" s="37"/>
    </row>
    <row r="671" spans="6:6">
      <c r="F671" s="37"/>
    </row>
    <row r="672" spans="6:6">
      <c r="F672" s="37"/>
    </row>
    <row r="673" spans="6:6">
      <c r="F673" s="37"/>
    </row>
    <row r="674" spans="6:6">
      <c r="F674" s="37"/>
    </row>
    <row r="675" spans="6:6">
      <c r="F675" s="37"/>
    </row>
    <row r="676" spans="6:6">
      <c r="F676" s="37"/>
    </row>
    <row r="677" spans="6:6">
      <c r="F677" s="37"/>
    </row>
    <row r="678" spans="6:6">
      <c r="F678" s="37"/>
    </row>
    <row r="679" spans="6:6">
      <c r="F679" s="37"/>
    </row>
    <row r="680" spans="6:6">
      <c r="F680" s="37"/>
    </row>
    <row r="681" spans="6:6">
      <c r="F681" s="37"/>
    </row>
    <row r="682" spans="6:6">
      <c r="F682" s="37"/>
    </row>
    <row r="683" spans="6:6">
      <c r="F683" s="37"/>
    </row>
    <row r="684" spans="6:6">
      <c r="F684" s="37"/>
    </row>
    <row r="685" spans="6:6">
      <c r="F685" s="37"/>
    </row>
    <row r="686" spans="6:6">
      <c r="F686" s="37"/>
    </row>
    <row r="687" spans="6:6">
      <c r="F687" s="37"/>
    </row>
    <row r="688" spans="6:6">
      <c r="F688" s="37"/>
    </row>
    <row r="689" spans="6:6">
      <c r="F689" s="37"/>
    </row>
    <row r="690" spans="6:6">
      <c r="F690" s="37"/>
    </row>
    <row r="691" spans="6:6">
      <c r="F691" s="37"/>
    </row>
    <row r="692" spans="6:6">
      <c r="F692" s="37"/>
    </row>
    <row r="693" spans="6:6">
      <c r="F693" s="37"/>
    </row>
    <row r="694" spans="6:6">
      <c r="F694" s="37"/>
    </row>
    <row r="695" spans="6:6">
      <c r="F695" s="37"/>
    </row>
    <row r="696" spans="6:6">
      <c r="F696" s="37"/>
    </row>
    <row r="697" spans="6:6">
      <c r="F697" s="37"/>
    </row>
    <row r="698" spans="6:6">
      <c r="F698" s="37"/>
    </row>
    <row r="699" spans="6:6">
      <c r="F699" s="37"/>
    </row>
    <row r="700" spans="6:6">
      <c r="F700" s="37"/>
    </row>
    <row r="701" spans="6:6">
      <c r="F701" s="37"/>
    </row>
    <row r="702" spans="6:6">
      <c r="F702" s="37"/>
    </row>
    <row r="703" spans="6:6">
      <c r="F703" s="37"/>
    </row>
    <row r="704" spans="6:6">
      <c r="F704" s="37"/>
    </row>
    <row r="705" spans="6:6">
      <c r="F705" s="37"/>
    </row>
    <row r="706" spans="6:6">
      <c r="F706" s="37"/>
    </row>
    <row r="707" spans="6:6">
      <c r="F707" s="37"/>
    </row>
    <row r="708" spans="6:6">
      <c r="F708" s="37"/>
    </row>
    <row r="709" spans="6:6">
      <c r="F709" s="37"/>
    </row>
    <row r="710" spans="6:6">
      <c r="F710" s="37"/>
    </row>
    <row r="711" spans="6:6">
      <c r="F711" s="37"/>
    </row>
    <row r="712" spans="6:6">
      <c r="F712" s="37"/>
    </row>
    <row r="713" spans="6:6">
      <c r="F713" s="37"/>
    </row>
    <row r="714" spans="6:6">
      <c r="F714" s="37"/>
    </row>
    <row r="715" spans="6:6">
      <c r="F715" s="37"/>
    </row>
    <row r="716" spans="6:6">
      <c r="F716" s="37"/>
    </row>
    <row r="717" spans="6:6">
      <c r="F717" s="37"/>
    </row>
    <row r="718" spans="6:6">
      <c r="F718" s="37"/>
    </row>
    <row r="719" spans="6:6">
      <c r="F719" s="37"/>
    </row>
    <row r="720" spans="6:6">
      <c r="F720" s="37"/>
    </row>
    <row r="721" spans="6:6">
      <c r="F721" s="37"/>
    </row>
    <row r="722" spans="6:6">
      <c r="F722" s="37"/>
    </row>
    <row r="723" spans="6:6">
      <c r="F723" s="37"/>
    </row>
    <row r="724" spans="6:6">
      <c r="F724" s="37"/>
    </row>
    <row r="725" spans="6:6">
      <c r="F725" s="37"/>
    </row>
    <row r="726" spans="6:6">
      <c r="F726" s="37"/>
    </row>
    <row r="727" spans="6:6">
      <c r="F727" s="37"/>
    </row>
    <row r="728" spans="6:6">
      <c r="F728" s="37"/>
    </row>
    <row r="729" spans="6:6">
      <c r="F729" s="37"/>
    </row>
    <row r="730" spans="6:6">
      <c r="F730" s="37"/>
    </row>
    <row r="731" spans="6:6">
      <c r="F731" s="37"/>
    </row>
    <row r="732" spans="6:6">
      <c r="F732" s="37"/>
    </row>
    <row r="733" spans="6:6">
      <c r="F733" s="37"/>
    </row>
    <row r="734" spans="6:6">
      <c r="F734" s="37"/>
    </row>
    <row r="735" spans="6:6">
      <c r="F735" s="37"/>
    </row>
    <row r="736" spans="6:6">
      <c r="F736" s="37"/>
    </row>
    <row r="737" spans="6:6">
      <c r="F737" s="37"/>
    </row>
    <row r="738" spans="6:6">
      <c r="F738" s="37"/>
    </row>
    <row r="739" spans="6:6">
      <c r="F739" s="37"/>
    </row>
    <row r="740" spans="6:6">
      <c r="F740" s="37"/>
    </row>
    <row r="741" spans="6:6">
      <c r="F741" s="37"/>
    </row>
    <row r="742" spans="6:6">
      <c r="F742" s="37"/>
    </row>
    <row r="743" spans="6:6">
      <c r="F743" s="37"/>
    </row>
    <row r="744" spans="6:6">
      <c r="F744" s="37"/>
    </row>
    <row r="745" spans="6:6">
      <c r="F745" s="37"/>
    </row>
    <row r="746" spans="6:6">
      <c r="F746" s="37"/>
    </row>
    <row r="747" spans="6:6">
      <c r="F747" s="37"/>
    </row>
    <row r="748" spans="6:6">
      <c r="F748" s="37"/>
    </row>
    <row r="749" spans="6:6">
      <c r="F749" s="37"/>
    </row>
    <row r="750" spans="6:6">
      <c r="F750" s="37"/>
    </row>
    <row r="751" spans="6:6">
      <c r="F751" s="37"/>
    </row>
    <row r="752" spans="6:6">
      <c r="F752" s="37"/>
    </row>
    <row r="753" spans="6:6">
      <c r="F753" s="37"/>
    </row>
    <row r="754" spans="6:6">
      <c r="F754" s="37"/>
    </row>
    <row r="755" spans="6:6">
      <c r="F755" s="37"/>
    </row>
    <row r="756" spans="6:6">
      <c r="F756" s="37"/>
    </row>
    <row r="757" spans="6:6">
      <c r="F757" s="37"/>
    </row>
    <row r="758" spans="6:6">
      <c r="F758" s="37"/>
    </row>
    <row r="759" spans="6:6">
      <c r="F759" s="37"/>
    </row>
    <row r="760" spans="6:6">
      <c r="F760" s="37"/>
    </row>
    <row r="761" spans="6:6">
      <c r="F761" s="37"/>
    </row>
    <row r="762" spans="6:6">
      <c r="F762" s="37"/>
    </row>
    <row r="763" spans="6:6">
      <c r="F763" s="37"/>
    </row>
    <row r="764" spans="6:6">
      <c r="F764" s="37"/>
    </row>
    <row r="765" spans="6:6">
      <c r="F765" s="37"/>
    </row>
    <row r="766" spans="6:6">
      <c r="F766" s="37"/>
    </row>
    <row r="767" spans="6:6">
      <c r="F767" s="37"/>
    </row>
    <row r="768" spans="6:6">
      <c r="F768" s="37"/>
    </row>
    <row r="769" spans="6:6">
      <c r="F769" s="37"/>
    </row>
    <row r="770" spans="6:6">
      <c r="F770" s="37"/>
    </row>
    <row r="771" spans="6:6">
      <c r="F771" s="37"/>
    </row>
    <row r="772" spans="6:6">
      <c r="F772" s="37"/>
    </row>
    <row r="773" spans="6:6">
      <c r="F773" s="37"/>
    </row>
    <row r="774" spans="6:6">
      <c r="F774" s="37"/>
    </row>
    <row r="775" spans="6:6">
      <c r="F775" s="37"/>
    </row>
    <row r="776" spans="6:6">
      <c r="F776" s="37"/>
    </row>
    <row r="777" spans="6:6">
      <c r="F777" s="37"/>
    </row>
    <row r="778" spans="6:6">
      <c r="F778" s="37"/>
    </row>
    <row r="779" spans="6:6">
      <c r="F779" s="37"/>
    </row>
    <row r="780" spans="6:6">
      <c r="F780" s="37"/>
    </row>
    <row r="781" spans="6:6">
      <c r="F781" s="37"/>
    </row>
    <row r="782" spans="6:6">
      <c r="F782" s="37"/>
    </row>
    <row r="783" spans="6:6">
      <c r="F783" s="37"/>
    </row>
    <row r="784" spans="6:6">
      <c r="F784" s="37"/>
    </row>
    <row r="785" spans="6:6">
      <c r="F785" s="37"/>
    </row>
    <row r="786" spans="6:6">
      <c r="F786" s="37"/>
    </row>
    <row r="787" spans="6:6">
      <c r="F787" s="37"/>
    </row>
    <row r="788" spans="6:6">
      <c r="F788" s="37"/>
    </row>
    <row r="789" spans="6:6">
      <c r="F789" s="37"/>
    </row>
    <row r="790" spans="6:6">
      <c r="F790" s="37"/>
    </row>
    <row r="791" spans="6:6">
      <c r="F791" s="37"/>
    </row>
    <row r="792" spans="6:6">
      <c r="F792" s="37"/>
    </row>
    <row r="793" spans="6:6">
      <c r="F793" s="37"/>
    </row>
    <row r="794" spans="6:6">
      <c r="F794" s="37"/>
    </row>
    <row r="795" spans="6:6">
      <c r="F795" s="37"/>
    </row>
    <row r="796" spans="6:6">
      <c r="F796" s="37"/>
    </row>
    <row r="797" spans="6:6">
      <c r="F797" s="37"/>
    </row>
    <row r="798" spans="6:6">
      <c r="F798" s="37"/>
    </row>
    <row r="799" spans="6:6">
      <c r="F799" s="37"/>
    </row>
    <row r="800" spans="6:6">
      <c r="F800" s="37"/>
    </row>
    <row r="801" spans="6:6">
      <c r="F801" s="37"/>
    </row>
    <row r="802" spans="6:6">
      <c r="F802" s="37"/>
    </row>
    <row r="803" spans="6:6">
      <c r="F803" s="37"/>
    </row>
    <row r="804" spans="6:6">
      <c r="F804" s="37"/>
    </row>
    <row r="805" spans="6:6">
      <c r="F805" s="37"/>
    </row>
    <row r="806" spans="6:6">
      <c r="F806" s="37"/>
    </row>
    <row r="807" spans="6:6">
      <c r="F807" s="37"/>
    </row>
    <row r="808" spans="6:6">
      <c r="F808" s="37"/>
    </row>
    <row r="809" spans="6:6">
      <c r="F809" s="37"/>
    </row>
    <row r="810" spans="6:6">
      <c r="F810" s="37"/>
    </row>
    <row r="811" spans="6:6">
      <c r="F811" s="37"/>
    </row>
    <row r="812" spans="6:6">
      <c r="F812" s="37"/>
    </row>
    <row r="813" spans="6:6">
      <c r="F813" s="37"/>
    </row>
    <row r="814" spans="6:6">
      <c r="F814" s="37"/>
    </row>
    <row r="815" spans="6:6">
      <c r="F815" s="37"/>
    </row>
  </sheetData>
  <mergeCells count="5">
    <mergeCell ref="A23:B23"/>
    <mergeCell ref="A3:F3"/>
    <mergeCell ref="A2:F2"/>
    <mergeCell ref="A4:F4"/>
    <mergeCell ref="A22:C22"/>
  </mergeCells>
  <phoneticPr fontId="6" type="noConversion"/>
  <printOptions horizontalCentered="1"/>
  <pageMargins left="0.39370078740157483" right="0.39370078740157483" top="0.59055118110236227" bottom="0.39370078740157483" header="0" footer="0"/>
  <pageSetup scale="70" orientation="portrait" horizontalDpi="300" verticalDpi="300" r:id="rId1"/>
  <headerFooter alignWithMargins="0"/>
  <ignoredErrors>
    <ignoredError sqref="E15 E16:E19"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14</vt:i4>
      </vt:variant>
    </vt:vector>
  </HeadingPairs>
  <TitlesOfParts>
    <vt:vector size="31" baseType="lpstr">
      <vt:lpstr>D. Y.</vt:lpstr>
      <vt:lpstr>Gral y X Prog.</vt:lpstr>
      <vt:lpstr>Eg. X Partida</vt:lpstr>
      <vt:lpstr>Gral. de Egresos</vt:lpstr>
      <vt:lpstr>OYA</vt:lpstr>
      <vt:lpstr>Cuadro Nº 2 RP</vt:lpstr>
      <vt:lpstr>Cuadro Nº 3 SA</vt:lpstr>
      <vt:lpstr>Cuadro Nº 4 D</vt:lpstr>
      <vt:lpstr>Cuadro Nº 5</vt:lpstr>
      <vt:lpstr>Cuadro Nº 6</vt:lpstr>
      <vt:lpstr>ANEXO 3</vt:lpstr>
      <vt:lpstr>JUST. INGRESOS</vt:lpstr>
      <vt:lpstr>Just. Egresos</vt:lpstr>
      <vt:lpstr>Prog-I Detalle</vt:lpstr>
      <vt:lpstr>Prog-II Detalle</vt:lpstr>
      <vt:lpstr>Prog-III Detalle</vt:lpstr>
      <vt:lpstr>Prog-IV Detalle</vt:lpstr>
      <vt:lpstr>'D. Y.'!Área_de_impresión</vt:lpstr>
      <vt:lpstr>'Gral y X Prog.'!Área_de_impresión</vt:lpstr>
      <vt:lpstr>OYA!Área_de_impresión</vt:lpstr>
      <vt:lpstr>'Prog-I Detalle'!Área_de_impresión</vt:lpstr>
      <vt:lpstr>'Prog-II Detalle'!Área_de_impresión</vt:lpstr>
      <vt:lpstr>'Prog-III Detalle'!Área_de_impresión</vt:lpstr>
      <vt:lpstr>'Gral y X Prog.'!Títulos_a_imprimir</vt:lpstr>
      <vt:lpstr>'Just. Egresos'!Títulos_a_imprimir</vt:lpstr>
      <vt:lpstr>'JUST. INGRESOS'!Títulos_a_imprimir</vt:lpstr>
      <vt:lpstr>OYA!Títulos_a_imprimir</vt:lpstr>
      <vt:lpstr>'Prog-I Detalle'!Títulos_a_imprimir</vt:lpstr>
      <vt:lpstr>'Prog-II Detalle'!Títulos_a_imprimir</vt:lpstr>
      <vt:lpstr>'Prog-III Detalle'!Títulos_a_imprimir</vt:lpstr>
      <vt:lpstr>'Prog-IV Detalle'!Títulos_a_imprimir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Rebeca Vasquez</cp:lastModifiedBy>
  <cp:lastPrinted>2011-12-22T16:00:43Z</cp:lastPrinted>
  <dcterms:created xsi:type="dcterms:W3CDTF">1996-11-27T10:00:04Z</dcterms:created>
  <dcterms:modified xsi:type="dcterms:W3CDTF">2017-03-08T19:49:28Z</dcterms:modified>
</cp:coreProperties>
</file>